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\\oajfs01.oaj.local\Kotihakemisto\vaisanen\1-Työt\1-Tupo\2019\Kunta\"/>
    </mc:Choice>
  </mc:AlternateContent>
  <xr:revisionPtr revIDLastSave="0" documentId="13_ncr:1_{37C401BB-611A-48BE-A406-E1F7DADB0BD7}" xr6:coauthVersionLast="41" xr6:coauthVersionMax="41" xr10:uidLastSave="{00000000-0000-0000-0000-000000000000}"/>
  <bookViews>
    <workbookView xWindow="-28920" yWindow="3525" windowWidth="29040" windowHeight="15840" xr2:uid="{D7E9E88B-AF9A-446C-9C96-B795A3E37530}"/>
  </bookViews>
  <sheets>
    <sheet name="Peruskoulun vuosityöaika" sheetId="1" r:id="rId1"/>
    <sheet name="PkVta" sheetId="2" state="veryHidden" r:id="rId2"/>
  </sheets>
  <definedNames>
    <definedName name="OLE_LINK1" localSheetId="0">'Peruskoulun vuosityöaika'!$C$54</definedName>
    <definedName name="Tp">PkVta!$F$5</definedName>
    <definedName name="_xlnm.Print_Area" localSheetId="0">'Peruskoulun vuosityöaika'!$B$1:$Q$51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C2" i="2" l="1"/>
  <c r="H41" i="1"/>
  <c r="C3" i="2" l="1"/>
  <c r="H47" i="1" s="1"/>
  <c r="P37" i="1"/>
  <c r="Q34" i="1"/>
  <c r="N42" i="1" l="1"/>
  <c r="N41" i="1"/>
  <c r="W40" i="2" l="1"/>
  <c r="R40" i="2"/>
  <c r="S40" i="2" s="1"/>
  <c r="T40" i="2" s="1"/>
  <c r="U40" i="2" s="1"/>
  <c r="Q40" i="2"/>
  <c r="W39" i="2"/>
  <c r="R39" i="2"/>
  <c r="S39" i="2" s="1"/>
  <c r="T39" i="2" s="1"/>
  <c r="U39" i="2" s="1"/>
  <c r="Q39" i="2"/>
  <c r="W38" i="2"/>
  <c r="R38" i="2"/>
  <c r="S38" i="2" s="1"/>
  <c r="T38" i="2" s="1"/>
  <c r="U38" i="2" s="1"/>
  <c r="Q38" i="2"/>
  <c r="W37" i="2"/>
  <c r="R37" i="2"/>
  <c r="S37" i="2" s="1"/>
  <c r="T37" i="2" s="1"/>
  <c r="U37" i="2" s="1"/>
  <c r="Q37" i="2"/>
  <c r="W36" i="2"/>
  <c r="R36" i="2"/>
  <c r="S36" i="2" s="1"/>
  <c r="T36" i="2" s="1"/>
  <c r="U36" i="2" s="1"/>
  <c r="Q36" i="2"/>
  <c r="W35" i="2"/>
  <c r="R35" i="2"/>
  <c r="S35" i="2" s="1"/>
  <c r="T35" i="2" s="1"/>
  <c r="U35" i="2" s="1"/>
  <c r="Q35" i="2"/>
  <c r="W34" i="2"/>
  <c r="R34" i="2"/>
  <c r="S34" i="2" s="1"/>
  <c r="T34" i="2" s="1"/>
  <c r="U34" i="2" s="1"/>
  <c r="Q34" i="2"/>
  <c r="W33" i="2"/>
  <c r="R33" i="2"/>
  <c r="S33" i="2" s="1"/>
  <c r="T33" i="2" s="1"/>
  <c r="U33" i="2" s="1"/>
  <c r="Q33" i="2"/>
  <c r="W32" i="2"/>
  <c r="R32" i="2"/>
  <c r="S32" i="2" s="1"/>
  <c r="T32" i="2" s="1"/>
  <c r="U32" i="2" s="1"/>
  <c r="Q32" i="2"/>
  <c r="W31" i="2"/>
  <c r="R31" i="2"/>
  <c r="S31" i="2" s="1"/>
  <c r="T31" i="2" s="1"/>
  <c r="U31" i="2" s="1"/>
  <c r="Q31" i="2"/>
  <c r="W30" i="2"/>
  <c r="R30" i="2"/>
  <c r="S30" i="2" s="1"/>
  <c r="T30" i="2" s="1"/>
  <c r="U30" i="2" s="1"/>
  <c r="Q30" i="2"/>
  <c r="W29" i="2"/>
  <c r="R29" i="2"/>
  <c r="S29" i="2" s="1"/>
  <c r="T29" i="2" s="1"/>
  <c r="U29" i="2" s="1"/>
  <c r="Q29" i="2"/>
  <c r="W28" i="2"/>
  <c r="R28" i="2"/>
  <c r="S28" i="2" s="1"/>
  <c r="T28" i="2" s="1"/>
  <c r="U28" i="2" s="1"/>
  <c r="Q28" i="2"/>
  <c r="W27" i="2"/>
  <c r="R27" i="2"/>
  <c r="S27" i="2" s="1"/>
  <c r="T27" i="2" s="1"/>
  <c r="U27" i="2" s="1"/>
  <c r="Q27" i="2"/>
  <c r="W26" i="2"/>
  <c r="R26" i="2"/>
  <c r="S26" i="2" s="1"/>
  <c r="T26" i="2" s="1"/>
  <c r="U26" i="2" s="1"/>
  <c r="Q26" i="2"/>
  <c r="W25" i="2"/>
  <c r="R25" i="2"/>
  <c r="S25" i="2" s="1"/>
  <c r="T25" i="2" s="1"/>
  <c r="U25" i="2" s="1"/>
  <c r="Q25" i="2"/>
  <c r="W24" i="2"/>
  <c r="R24" i="2"/>
  <c r="S24" i="2" s="1"/>
  <c r="T24" i="2" s="1"/>
  <c r="U24" i="2" s="1"/>
  <c r="Q24" i="2"/>
  <c r="W23" i="2"/>
  <c r="R23" i="2"/>
  <c r="S23" i="2" s="1"/>
  <c r="T23" i="2" s="1"/>
  <c r="U23" i="2" s="1"/>
  <c r="Q23" i="2"/>
  <c r="W22" i="2"/>
  <c r="R22" i="2"/>
  <c r="S22" i="2" s="1"/>
  <c r="T22" i="2" s="1"/>
  <c r="U22" i="2" s="1"/>
  <c r="Q22" i="2"/>
  <c r="W21" i="2"/>
  <c r="R21" i="2"/>
  <c r="S21" i="2" s="1"/>
  <c r="T21" i="2" s="1"/>
  <c r="U21" i="2" s="1"/>
  <c r="Q21" i="2"/>
  <c r="W20" i="2"/>
  <c r="R20" i="2"/>
  <c r="S20" i="2" s="1"/>
  <c r="T20" i="2" s="1"/>
  <c r="U20" i="2" s="1"/>
  <c r="Q20" i="2"/>
  <c r="W19" i="2"/>
  <c r="R19" i="2"/>
  <c r="S19" i="2" s="1"/>
  <c r="T19" i="2" s="1"/>
  <c r="U19" i="2" s="1"/>
  <c r="Q19" i="2"/>
  <c r="W18" i="2"/>
  <c r="R18" i="2"/>
  <c r="S18" i="2" s="1"/>
  <c r="T18" i="2" s="1"/>
  <c r="U18" i="2" s="1"/>
  <c r="Q18" i="2"/>
  <c r="W17" i="2"/>
  <c r="R17" i="2"/>
  <c r="S17" i="2" s="1"/>
  <c r="T17" i="2" s="1"/>
  <c r="U17" i="2" s="1"/>
  <c r="Q17" i="2"/>
  <c r="W16" i="2"/>
  <c r="R16" i="2"/>
  <c r="S16" i="2" s="1"/>
  <c r="T16" i="2" s="1"/>
  <c r="U16" i="2" s="1"/>
  <c r="Q16" i="2"/>
  <c r="W15" i="2"/>
  <c r="R15" i="2"/>
  <c r="S15" i="2" s="1"/>
  <c r="T15" i="2" s="1"/>
  <c r="U15" i="2" s="1"/>
  <c r="Q15" i="2"/>
  <c r="W14" i="2"/>
  <c r="R14" i="2"/>
  <c r="S14" i="2" s="1"/>
  <c r="T14" i="2" s="1"/>
  <c r="U14" i="2" s="1"/>
  <c r="Q14" i="2"/>
  <c r="W13" i="2"/>
  <c r="R13" i="2"/>
  <c r="S13" i="2" s="1"/>
  <c r="T13" i="2" s="1"/>
  <c r="U13" i="2" s="1"/>
  <c r="Q13" i="2"/>
  <c r="W12" i="2"/>
  <c r="R12" i="2"/>
  <c r="S12" i="2" s="1"/>
  <c r="T12" i="2" s="1"/>
  <c r="U12" i="2" s="1"/>
  <c r="Q12" i="2"/>
  <c r="W11" i="2"/>
  <c r="R11" i="2"/>
  <c r="S11" i="2" s="1"/>
  <c r="T11" i="2" s="1"/>
  <c r="U11" i="2" s="1"/>
  <c r="Q11" i="2"/>
  <c r="W10" i="2"/>
  <c r="R10" i="2"/>
  <c r="S10" i="2" s="1"/>
  <c r="T10" i="2" s="1"/>
  <c r="U10" i="2" s="1"/>
  <c r="Q10" i="2"/>
  <c r="W9" i="2"/>
  <c r="R9" i="2"/>
  <c r="S9" i="2" s="1"/>
  <c r="Q9" i="2"/>
  <c r="J6" i="2"/>
  <c r="I6" i="2"/>
  <c r="O4" i="2"/>
  <c r="G22" i="1" s="1"/>
  <c r="N4" i="2"/>
  <c r="F22" i="1" s="1"/>
  <c r="M4" i="2"/>
  <c r="E22" i="1" s="1"/>
  <c r="L4" i="2"/>
  <c r="D22" i="1" s="1"/>
  <c r="K4" i="2"/>
  <c r="C22" i="1" s="1"/>
  <c r="G3" i="2"/>
  <c r="F3" i="2"/>
  <c r="F19" i="1" s="1"/>
  <c r="K2" i="2"/>
  <c r="N40" i="1"/>
  <c r="C18" i="1"/>
  <c r="N44" i="1" l="1"/>
  <c r="T9" i="2"/>
  <c r="U9" i="2" s="1"/>
  <c r="G5" i="2"/>
  <c r="G6" i="2" s="1"/>
  <c r="F4" i="2" l="1"/>
  <c r="F5" i="2" s="1"/>
  <c r="N43" i="1"/>
  <c r="H46" i="1" l="1"/>
  <c r="H49" i="1"/>
  <c r="H48" i="1" l="1"/>
  <c r="H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Väisänen Mika</author>
  </authors>
  <commentList>
    <comment ref="D8" authorId="0" shapeId="0" xr:uid="{085E5739-0D10-4073-9DB6-69A4799986D8}">
      <text>
        <r>
          <rPr>
            <b/>
            <sz val="9"/>
            <color indexed="81"/>
            <rFont val="Tahoma"/>
            <family val="2"/>
          </rPr>
          <t>Väisänen Mika:</t>
        </r>
        <r>
          <rPr>
            <sz val="9"/>
            <color indexed="81"/>
            <rFont val="Tahoma"/>
            <family val="2"/>
          </rPr>
          <t xml:space="preserve">
Huom. tässä hitunimen pitää kertoa myös liite</t>
        </r>
      </text>
    </comment>
  </commentList>
</comments>
</file>

<file path=xl/sharedStrings.xml><?xml version="1.0" encoding="utf-8"?>
<sst xmlns="http://schemas.openxmlformats.org/spreadsheetml/2006/main" count="109" uniqueCount="98">
  <si>
    <t>Valittu hinnoittelukohta:</t>
  </si>
  <si>
    <t>Hinnoittelukohdan alaraja:</t>
  </si>
  <si>
    <t>Vuosidonnaisten lisien prosentit</t>
  </si>
  <si>
    <t>5v</t>
  </si>
  <si>
    <t>8v</t>
  </si>
  <si>
    <t>10v</t>
  </si>
  <si>
    <t>15v</t>
  </si>
  <si>
    <t>20v</t>
  </si>
  <si>
    <t>I kalleusluokan kunnat:</t>
  </si>
  <si>
    <t xml:space="preserve">Enontekiö, Espoo, Helsinki, Hyrynsalmi, </t>
  </si>
  <si>
    <t>Ensimmäisen vuoden prosentit:</t>
  </si>
  <si>
    <t xml:space="preserve">Hyvinkää, Hämeenlinna, Ii, Inari, Joensuu, </t>
  </si>
  <si>
    <t>OPV</t>
  </si>
  <si>
    <t>Sitomaton</t>
  </si>
  <si>
    <t xml:space="preserve">Jyväskylä, Järvenpää, Kauniainen, Kemi, </t>
  </si>
  <si>
    <t>Kemijärvi, Keminmaa, Kerava, Kirkkonummi,</t>
  </si>
  <si>
    <t>Kittilä, Kolari, Kuhmo, Kuopio, Kuusamo,</t>
  </si>
  <si>
    <t>Muonio, Oulu, Pelkosenniemi, Pello, Posio,</t>
  </si>
  <si>
    <t>Ranua, Ristijärvi, Rovaniemi, Salla, Savukoski,</t>
  </si>
  <si>
    <t>Simo, Sodankylä, Tampere, Tervola, Tornio,</t>
  </si>
  <si>
    <t>Utsjoki, Vaasa, Vantaa ja Ylitornio.</t>
  </si>
  <si>
    <t>Opetusvelvollisuus</t>
  </si>
  <si>
    <t>valitse</t>
  </si>
  <si>
    <t>Vuosityöaika</t>
  </si>
  <si>
    <t>Opetusta viikossa</t>
  </si>
  <si>
    <t>Arkipyhät</t>
  </si>
  <si>
    <t>Opetusta vuodessa</t>
  </si>
  <si>
    <t>Todellinen vuosityöaika</t>
  </si>
  <si>
    <t>Muu työ</t>
  </si>
  <si>
    <t>Tehtäväkohtainen palkka</t>
  </si>
  <si>
    <t>Vuosidonnainen osa</t>
  </si>
  <si>
    <t>Työajan ylityskorvaus alle 1700 h</t>
  </si>
  <si>
    <t>Työajan ylityskorvaus yli 1700 h</t>
  </si>
  <si>
    <t>Yhteensä</t>
  </si>
  <si>
    <t>Rivinumero</t>
  </si>
  <si>
    <t>Kalleusluokka</t>
  </si>
  <si>
    <t>Alaraja</t>
  </si>
  <si>
    <t>Vuosid.lisä</t>
  </si>
  <si>
    <t>Vuosisid.lisän kerroin</t>
  </si>
  <si>
    <t>Vuosisi. lisä e</t>
  </si>
  <si>
    <t>Index</t>
  </si>
  <si>
    <t>Vs-lisähitu</t>
  </si>
  <si>
    <t>Hitu</t>
  </si>
  <si>
    <t>Nimi</t>
  </si>
  <si>
    <t>I kl</t>
  </si>
  <si>
    <t>II kl</t>
  </si>
  <si>
    <t>Viikot</t>
  </si>
  <si>
    <t>Kerroin</t>
  </si>
  <si>
    <t>0 v.</t>
  </si>
  <si>
    <t>Kok.työaika</t>
  </si>
  <si>
    <t>Listanimi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</si>
  <si>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</si>
  <si>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</si>
  <si>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</si>
  <si>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</si>
  <si>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</si>
  <si>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</si>
  <si>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</si>
  <si>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</si>
  <si>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</si>
  <si>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</si>
  <si>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</si>
  <si>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</si>
  <si>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</si>
  <si>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</si>
  <si>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Luokanopettaja/korkeakoulututkinto/lastentarhanopettajan tutkinto</t>
  </si>
  <si>
    <t>Luokanopettaja/muu kuin edellä mainittu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</si>
  <si>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</si>
  <si>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</si>
  <si>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</si>
  <si>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</si>
  <si>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</si>
  <si>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</si>
  <si>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</si>
  <si>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</si>
  <si>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</si>
  <si>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</si>
  <si>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</si>
  <si>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</si>
  <si>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</si>
  <si>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</si>
  <si>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tuntiopettaja/korkeakoulututkinto/lastentarhanopettajan tutkinto</t>
  </si>
  <si>
    <t>Vuosiluokkien 1–6 tuntiopettaja/muu kuin edellä mainittu</t>
  </si>
  <si>
    <t>Sitomaton työ</t>
  </si>
  <si>
    <t>Peruskoulun vuosityöaikakokeilun palkkalaskuri</t>
  </si>
  <si>
    <t>Sitomattoman osuus (jos suurempi kuin minimi):</t>
  </si>
  <si>
    <t>Ys-aika, vesot ja kiky</t>
  </si>
  <si>
    <t>TVA, TSA tai muu lisä</t>
  </si>
  <si>
    <t>Ylitunteja viikossa</t>
  </si>
  <si>
    <t>Ys-aika, vesot ja kiky vuodessa</t>
  </si>
  <si>
    <t>Muu työ vuodessa</t>
  </si>
  <si>
    <t>samat kuin opv-järjestelmässä</t>
  </si>
  <si>
    <t>Kokeilun työmäärän arviointi nykyisen opv-järjestelmän pohjalta:</t>
  </si>
  <si>
    <t xml:space="preserve">Anna muut tiedot ruskeisiin soluihin. </t>
  </si>
  <si>
    <t>Valitse hinnoittelukohta, kalleusluokka ja vuosidonnaisiin lisiin oikeuttava aika.</t>
  </si>
  <si>
    <t xml:space="preserve">Tod. täysi vuosityöaika </t>
  </si>
  <si>
    <t>(esim. lv/TVT/kirjasto/kokoelma… 1vvt=38h/vuosi)</t>
  </si>
  <si>
    <t>1.4.2019 lukien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</si>
</sst>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0.000"/>
    <numFmt numFmtId="166" formatCode="0.000\ %"/>
    <numFmt numFmtId="167" formatCode="#,##0.0"/>
    <numFmt numFmtId="168" formatCode="0.0\ %"/>
    <numFmt numFmtId="169" formatCode="#,##0.00_ ;[Red]\-#,##0.00\ "/>
    <numFmt numFmtId="170" formatCode="#,##0.0000"/>
    <numFmt numFmtId="171" formatCode="#,##0.000000"/>
    <numFmt numFmtId="172" formatCode="#&quot; &quot;##&quot; &quot;##&quot; &quot;##&quot; &quot;#"/>
  </numFmts>
  <fonts count="29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4"/>
      <color theme="4"/>
      <name val="Arial Black"/>
      <family val="2"/>
    </font>
    <font>
      <b/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indexed="10"/>
      <name val="Arial Narrow"/>
      <family val="2"/>
    </font>
    <font>
      <sz val="10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3F3F76"/>
      <name val="Arial"/>
      <family val="2"/>
    </font>
    <font>
      <b/>
      <sz val="12"/>
      <color rgb="FF3F3F76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1" applyNumberFormat="0" applyFill="0" applyAlignment="0" applyProtection="0"/>
    <xf numFmtId="0" fontId="24" fillId="4" borderId="16" applyNumberFormat="0" applyAlignment="0" applyProtection="0"/>
  </cellStyleXfs>
  <cellXfs count="148">
    <xf numFmtId="0" fontId="0" fillId="0" borderId="0" xfId="0"/>
    <xf numFmtId="0" fontId="2" fillId="0" borderId="0" xfId="2"/>
    <xf numFmtId="3" fontId="2" fillId="0" borderId="0" xfId="2" applyNumberForma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3" fontId="8" fillId="0" borderId="0" xfId="2" applyNumberFormat="1" applyFont="1"/>
    <xf numFmtId="0" fontId="5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8" fillId="0" borderId="0" xfId="2" applyFont="1"/>
    <xf numFmtId="0" fontId="20" fillId="0" borderId="0" xfId="2" applyFont="1" applyAlignment="1">
      <alignment horizontal="right"/>
    </xf>
    <xf numFmtId="4" fontId="8" fillId="0" borderId="0" xfId="2" applyNumberFormat="1" applyFont="1"/>
    <xf numFmtId="170" fontId="8" fillId="0" borderId="0" xfId="2" applyNumberFormat="1" applyFont="1"/>
    <xf numFmtId="2" fontId="5" fillId="0" borderId="0" xfId="2" applyNumberFormat="1" applyFont="1" applyAlignment="1">
      <alignment horizontal="center" vertical="center"/>
    </xf>
    <xf numFmtId="4" fontId="5" fillId="0" borderId="0" xfId="2" applyNumberFormat="1" applyFont="1" applyAlignment="1">
      <alignment horizontal="right"/>
    </xf>
    <xf numFmtId="170" fontId="8" fillId="0" borderId="0" xfId="2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70" fontId="8" fillId="0" borderId="0" xfId="2" applyNumberFormat="1" applyFont="1" applyAlignment="1">
      <alignment horizontal="right"/>
    </xf>
    <xf numFmtId="2" fontId="8" fillId="0" borderId="0" xfId="2" applyNumberFormat="1" applyFont="1"/>
    <xf numFmtId="4" fontId="5" fillId="0" borderId="0" xfId="2" applyNumberFormat="1" applyFont="1"/>
    <xf numFmtId="0" fontId="2" fillId="0" borderId="0" xfId="2" applyAlignment="1">
      <alignment horizontal="left"/>
    </xf>
    <xf numFmtId="171" fontId="8" fillId="0" borderId="0" xfId="2" applyNumberFormat="1" applyFont="1" applyAlignment="1">
      <alignment horizontal="center" vertical="center"/>
    </xf>
    <xf numFmtId="170" fontId="8" fillId="0" borderId="0" xfId="2" quotePrefix="1" applyNumberFormat="1" applyFont="1"/>
    <xf numFmtId="4" fontId="8" fillId="0" borderId="0" xfId="2" applyNumberFormat="1" applyFont="1" applyAlignment="1">
      <alignment horizontal="center" vertical="center"/>
    </xf>
    <xf numFmtId="17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" fontId="8" fillId="0" borderId="0" xfId="2" applyNumberFormat="1" applyFont="1" applyAlignment="1">
      <alignment horizontal="center"/>
    </xf>
    <xf numFmtId="172" fontId="21" fillId="0" borderId="15" xfId="2" applyNumberFormat="1" applyFont="1" applyBorder="1" applyAlignment="1">
      <alignment horizontal="left" vertical="top"/>
    </xf>
    <xf numFmtId="0" fontId="21" fillId="0" borderId="15" xfId="2" applyFont="1" applyBorder="1"/>
    <xf numFmtId="4" fontId="21" fillId="0" borderId="15" xfId="2" applyNumberFormat="1" applyFont="1" applyBorder="1" applyAlignment="1">
      <alignment wrapText="1"/>
    </xf>
    <xf numFmtId="3" fontId="5" fillId="0" borderId="5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2" applyNumberFormat="1" applyFont="1"/>
    <xf numFmtId="0" fontId="5" fillId="0" borderId="0" xfId="2" applyFont="1" applyAlignment="1">
      <alignment horizontal="center"/>
    </xf>
    <xf numFmtId="3" fontId="2" fillId="0" borderId="0" xfId="2" applyNumberFormat="1" applyAlignment="1">
      <alignment horizontal="center"/>
    </xf>
    <xf numFmtId="4" fontId="2" fillId="0" borderId="0" xfId="2" applyNumberFormat="1" applyAlignment="1">
      <alignment horizontal="center"/>
    </xf>
    <xf numFmtId="4" fontId="2" fillId="0" borderId="0" xfId="2" applyNumberFormat="1"/>
    <xf numFmtId="170" fontId="5" fillId="0" borderId="0" xfId="2" applyNumberFormat="1" applyFont="1"/>
    <xf numFmtId="0" fontId="2" fillId="0" borderId="0" xfId="2" applyAlignment="1">
      <alignment horizontal="center"/>
    </xf>
    <xf numFmtId="4" fontId="11" fillId="0" borderId="0" xfId="2" applyNumberFormat="1" applyFont="1" applyAlignment="1">
      <alignment horizontal="center"/>
    </xf>
    <xf numFmtId="3" fontId="5" fillId="0" borderId="0" xfId="2" applyNumberFormat="1" applyFont="1"/>
    <xf numFmtId="164" fontId="5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horizontal="center"/>
    </xf>
    <xf numFmtId="4" fontId="5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/>
    </xf>
    <xf numFmtId="4" fontId="13" fillId="3" borderId="0" xfId="2" applyNumberFormat="1" applyFont="1" applyFill="1"/>
    <xf numFmtId="2" fontId="13" fillId="3" borderId="14" xfId="2" applyNumberFormat="1" applyFont="1" applyFill="1" applyBorder="1"/>
    <xf numFmtId="4" fontId="14" fillId="3" borderId="0" xfId="2" applyNumberFormat="1" applyFont="1" applyFill="1"/>
    <xf numFmtId="38" fontId="14" fillId="2" borderId="5" xfId="2" applyNumberFormat="1" applyFont="1" applyFill="1" applyBorder="1"/>
    <xf numFmtId="3" fontId="19" fillId="0" borderId="1" xfId="3" applyNumberFormat="1" applyFont="1"/>
    <xf numFmtId="1" fontId="13" fillId="0" borderId="0" xfId="2" applyNumberFormat="1" applyFont="1"/>
    <xf numFmtId="0" fontId="3" fillId="0" borderId="0" xfId="2" applyFont="1" applyProtection="1">
      <protection locked="0"/>
    </xf>
    <xf numFmtId="0" fontId="2" fillId="0" borderId="0" xfId="2" applyProtection="1">
      <protection locked="0"/>
    </xf>
    <xf numFmtId="0" fontId="4" fillId="0" borderId="0" xfId="2" applyFont="1" applyProtection="1">
      <protection locked="0"/>
    </xf>
    <xf numFmtId="4" fontId="2" fillId="0" borderId="0" xfId="2" applyNumberFormat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6" fillId="0" borderId="0" xfId="2" applyFont="1" applyProtection="1">
      <protection locked="0"/>
    </xf>
    <xf numFmtId="2" fontId="4" fillId="0" borderId="0" xfId="2" applyNumberFormat="1" applyFont="1" applyProtection="1">
      <protection locked="0"/>
    </xf>
    <xf numFmtId="0" fontId="5" fillId="0" borderId="0" xfId="2" applyFont="1" applyAlignment="1" applyProtection="1">
      <alignment wrapText="1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0" fontId="2" fillId="0" borderId="2" xfId="2" applyBorder="1" applyProtection="1">
      <protection locked="0"/>
    </xf>
    <xf numFmtId="0" fontId="2" fillId="0" borderId="3" xfId="2" applyBorder="1" applyProtection="1">
      <protection locked="0"/>
    </xf>
    <xf numFmtId="4" fontId="4" fillId="0" borderId="4" xfId="2" applyNumberFormat="1" applyFont="1" applyBorder="1" applyProtection="1">
      <protection locked="0"/>
    </xf>
    <xf numFmtId="4" fontId="4" fillId="0" borderId="0" xfId="2" applyNumberFormat="1" applyFont="1" applyProtection="1">
      <protection locked="0"/>
    </xf>
    <xf numFmtId="2" fontId="2" fillId="0" borderId="0" xfId="2" applyNumberFormat="1" applyProtection="1">
      <protection locked="0"/>
    </xf>
    <xf numFmtId="166" fontId="2" fillId="0" borderId="0" xfId="2" applyNumberFormat="1" applyProtection="1">
      <protection locked="0"/>
    </xf>
    <xf numFmtId="10" fontId="0" fillId="0" borderId="0" xfId="1" applyNumberFormat="1" applyFont="1" applyProtection="1">
      <protection locked="0"/>
    </xf>
    <xf numFmtId="0" fontId="8" fillId="0" borderId="5" xfId="2" applyFont="1" applyBorder="1" applyAlignment="1" applyProtection="1">
      <alignment horizontal="center"/>
      <protection locked="0"/>
    </xf>
    <xf numFmtId="9" fontId="0" fillId="0" borderId="5" xfId="1" applyFont="1" applyBorder="1" applyAlignment="1" applyProtection="1">
      <alignment horizontal="center"/>
      <protection locked="0"/>
    </xf>
    <xf numFmtId="9" fontId="2" fillId="0" borderId="0" xfId="2" applyNumberFormat="1" applyProtection="1">
      <protection locked="0"/>
    </xf>
    <xf numFmtId="10" fontId="2" fillId="0" borderId="0" xfId="2" applyNumberFormat="1" applyProtection="1">
      <protection locked="0"/>
    </xf>
    <xf numFmtId="9" fontId="0" fillId="0" borderId="0" xfId="1" applyFont="1" applyAlignment="1" applyProtection="1">
      <alignment horizontal="center"/>
      <protection locked="0"/>
    </xf>
    <xf numFmtId="9" fontId="8" fillId="0" borderId="6" xfId="1" applyFont="1" applyBorder="1" applyAlignment="1" applyProtection="1">
      <alignment horizontal="left"/>
      <protection locked="0"/>
    </xf>
    <xf numFmtId="9" fontId="0" fillId="0" borderId="7" xfId="1" applyFont="1" applyBorder="1" applyAlignment="1" applyProtection="1">
      <alignment horizontal="center"/>
      <protection locked="0"/>
    </xf>
    <xf numFmtId="0" fontId="2" fillId="0" borderId="7" xfId="2" applyBorder="1" applyProtection="1">
      <protection locked="0"/>
    </xf>
    <xf numFmtId="0" fontId="2" fillId="0" borderId="8" xfId="2" applyBorder="1" applyProtection="1">
      <protection locked="0"/>
    </xf>
    <xf numFmtId="0" fontId="5" fillId="0" borderId="9" xfId="2" applyFont="1" applyBorder="1" applyProtection="1">
      <protection locked="0"/>
    </xf>
    <xf numFmtId="0" fontId="2" fillId="0" borderId="10" xfId="2" applyBorder="1" applyProtection="1">
      <protection locked="0"/>
    </xf>
    <xf numFmtId="165" fontId="2" fillId="0" borderId="0" xfId="2" applyNumberFormat="1" applyProtection="1">
      <protection locked="0"/>
    </xf>
    <xf numFmtId="0" fontId="2" fillId="0" borderId="0" xfId="2" applyAlignment="1" applyProtection="1">
      <alignment horizontal="center"/>
      <protection locked="0"/>
    </xf>
    <xf numFmtId="9" fontId="0" fillId="0" borderId="0" xfId="1" applyFont="1" applyProtection="1">
      <protection locked="0"/>
    </xf>
    <xf numFmtId="0" fontId="10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5" fillId="0" borderId="11" xfId="2" applyFont="1" applyBorder="1" applyProtection="1">
      <protection locked="0"/>
    </xf>
    <xf numFmtId="0" fontId="2" fillId="0" borderId="12" xfId="2" applyBorder="1" applyProtection="1">
      <protection locked="0"/>
    </xf>
    <xf numFmtId="0" fontId="2" fillId="0" borderId="13" xfId="2" applyBorder="1" applyProtection="1">
      <protection locked="0"/>
    </xf>
    <xf numFmtId="0" fontId="13" fillId="0" borderId="0" xfId="2" applyFo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0" fontId="2" fillId="0" borderId="0" xfId="2" applyAlignment="1" applyProtection="1">
      <alignment horizontal="left"/>
      <protection locked="0"/>
    </xf>
    <xf numFmtId="0" fontId="25" fillId="4" borderId="16" xfId="4" applyFont="1" applyAlignment="1" applyProtection="1">
      <alignment horizontal="right"/>
      <protection locked="0"/>
    </xf>
    <xf numFmtId="0" fontId="15" fillId="2" borderId="6" xfId="2" applyFont="1" applyFill="1" applyBorder="1" applyProtection="1">
      <protection locked="0"/>
    </xf>
    <xf numFmtId="0" fontId="15" fillId="2" borderId="7" xfId="2" applyFont="1" applyFill="1" applyBorder="1" applyProtection="1">
      <protection locked="0"/>
    </xf>
    <xf numFmtId="0" fontId="15" fillId="2" borderId="8" xfId="2" applyFont="1" applyFill="1" applyBorder="1" applyProtection="1">
      <protection locked="0"/>
    </xf>
    <xf numFmtId="0" fontId="24" fillId="4" borderId="16" xfId="4" applyAlignment="1" applyProtection="1">
      <alignment horizontal="right"/>
      <protection locked="0"/>
    </xf>
    <xf numFmtId="0" fontId="15" fillId="2" borderId="9" xfId="2" applyFont="1" applyFill="1" applyBorder="1" applyProtection="1">
      <protection locked="0"/>
    </xf>
    <xf numFmtId="0" fontId="13" fillId="2" borderId="0" xfId="2" applyFont="1" applyFill="1" applyProtection="1">
      <protection locked="0"/>
    </xf>
    <xf numFmtId="0" fontId="15" fillId="2" borderId="0" xfId="2" applyFont="1" applyFill="1" applyProtection="1">
      <protection locked="0"/>
    </xf>
    <xf numFmtId="38" fontId="24" fillId="4" borderId="5" xfId="4" applyNumberFormat="1" applyBorder="1" applyProtection="1">
      <protection locked="0"/>
    </xf>
    <xf numFmtId="0" fontId="15" fillId="2" borderId="10" xfId="2" applyFont="1" applyFill="1" applyBorder="1" applyProtection="1">
      <protection locked="0"/>
    </xf>
    <xf numFmtId="0" fontId="14" fillId="2" borderId="0" xfId="2" applyFont="1" applyFill="1" applyProtection="1">
      <protection locked="0"/>
    </xf>
    <xf numFmtId="0" fontId="16" fillId="2" borderId="0" xfId="2" applyFont="1" applyFill="1" applyProtection="1">
      <protection locked="0"/>
    </xf>
    <xf numFmtId="0" fontId="24" fillId="4" borderId="16" xfId="4" applyProtection="1">
      <protection locked="0"/>
    </xf>
    <xf numFmtId="40" fontId="24" fillId="4" borderId="5" xfId="4" applyNumberFormat="1" applyBorder="1" applyProtection="1">
      <protection locked="0"/>
    </xf>
    <xf numFmtId="0" fontId="15" fillId="2" borderId="11" xfId="2" applyFont="1" applyFill="1" applyBorder="1" applyProtection="1">
      <protection locked="0"/>
    </xf>
    <xf numFmtId="0" fontId="17" fillId="2" borderId="12" xfId="2" applyFont="1" applyFill="1" applyBorder="1" applyProtection="1">
      <protection locked="0"/>
    </xf>
    <xf numFmtId="0" fontId="15" fillId="2" borderId="12" xfId="2" applyFont="1" applyFill="1" applyBorder="1" applyProtection="1">
      <protection locked="0"/>
    </xf>
    <xf numFmtId="0" fontId="15" fillId="2" borderId="13" xfId="2" applyFont="1" applyFill="1" applyBorder="1" applyProtection="1">
      <protection locked="0"/>
    </xf>
    <xf numFmtId="9" fontId="24" fillId="4" borderId="16" xfId="4" applyNumberFormat="1" applyProtection="1">
      <protection locked="0"/>
    </xf>
    <xf numFmtId="0" fontId="2" fillId="3" borderId="6" xfId="2" applyFill="1" applyBorder="1" applyProtection="1">
      <protection locked="0"/>
    </xf>
    <xf numFmtId="0" fontId="2" fillId="3" borderId="7" xfId="2" applyFill="1" applyBorder="1" applyProtection="1">
      <protection locked="0"/>
    </xf>
    <xf numFmtId="0" fontId="2" fillId="3" borderId="8" xfId="2" applyFill="1" applyBorder="1" applyProtection="1">
      <protection locked="0"/>
    </xf>
    <xf numFmtId="0" fontId="19" fillId="0" borderId="1" xfId="3" applyFont="1" applyProtection="1">
      <protection locked="0"/>
    </xf>
    <xf numFmtId="0" fontId="2" fillId="3" borderId="9" xfId="2" applyFill="1" applyBorder="1" applyProtection="1">
      <protection locked="0"/>
    </xf>
    <xf numFmtId="0" fontId="13" fillId="3" borderId="0" xfId="2" applyFont="1" applyFill="1" applyProtection="1">
      <protection locked="0"/>
    </xf>
    <xf numFmtId="0" fontId="2" fillId="3" borderId="0" xfId="2" applyFill="1" applyProtection="1">
      <protection locked="0"/>
    </xf>
    <xf numFmtId="0" fontId="2" fillId="3" borderId="10" xfId="2" applyFill="1" applyBorder="1" applyProtection="1">
      <protection locked="0"/>
    </xf>
    <xf numFmtId="0" fontId="13" fillId="3" borderId="14" xfId="2" applyFont="1" applyFill="1" applyBorder="1" applyProtection="1">
      <protection locked="0"/>
    </xf>
    <xf numFmtId="0" fontId="14" fillId="3" borderId="0" xfId="2" applyFont="1" applyFill="1" applyProtection="1">
      <protection locked="0"/>
    </xf>
    <xf numFmtId="0" fontId="2" fillId="3" borderId="11" xfId="2" applyFill="1" applyBorder="1" applyProtection="1">
      <protection locked="0"/>
    </xf>
    <xf numFmtId="0" fontId="2" fillId="3" borderId="12" xfId="2" applyFill="1" applyBorder="1" applyProtection="1">
      <protection locked="0"/>
    </xf>
    <xf numFmtId="0" fontId="2" fillId="3" borderId="13" xfId="2" applyFill="1" applyBorder="1" applyProtection="1">
      <protection locked="0"/>
    </xf>
    <xf numFmtId="3" fontId="0" fillId="0" borderId="0" xfId="1" applyNumberFormat="1" applyFont="1" applyProtection="1">
      <protection locked="0"/>
    </xf>
    <xf numFmtId="0" fontId="13" fillId="0" borderId="0" xfId="2" applyFont="1" applyAlignment="1" applyProtection="1">
      <alignment horizontal="justify"/>
      <protection locked="0"/>
    </xf>
    <xf numFmtId="169" fontId="2" fillId="0" borderId="0" xfId="2" applyNumberFormat="1" applyProtection="1">
      <protection locked="0"/>
    </xf>
    <xf numFmtId="3" fontId="2" fillId="0" borderId="0" xfId="2" applyNumberFormat="1" applyProtection="1">
      <protection locked="0"/>
    </xf>
    <xf numFmtId="168" fontId="2" fillId="0" borderId="0" xfId="2" applyNumberFormat="1" applyProtection="1">
      <protection locked="0"/>
    </xf>
    <xf numFmtId="3" fontId="4" fillId="0" borderId="0" xfId="2" applyNumberFormat="1" applyFont="1" applyProtection="1">
      <protection locked="0"/>
    </xf>
    <xf numFmtId="168" fontId="0" fillId="0" borderId="0" xfId="1" applyNumberFormat="1" applyFont="1" applyProtection="1">
      <protection locked="0"/>
    </xf>
    <xf numFmtId="0" fontId="2" fillId="0" borderId="0" xfId="2" applyAlignment="1" applyProtection="1">
      <alignment horizontal="right"/>
      <protection locked="0"/>
    </xf>
    <xf numFmtId="0" fontId="26" fillId="0" borderId="0" xfId="2" applyFont="1" applyProtection="1">
      <protection locked="0"/>
    </xf>
    <xf numFmtId="3" fontId="8" fillId="5" borderId="0" xfId="2" applyNumberFormat="1" applyFont="1" applyFill="1"/>
    <xf numFmtId="9" fontId="2" fillId="0" borderId="0" xfId="1" applyProtection="1"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9" fontId="13" fillId="0" borderId="0" xfId="1" applyFont="1"/>
    <xf numFmtId="167" fontId="13" fillId="0" borderId="0" xfId="2" applyNumberFormat="1" applyFont="1"/>
    <xf numFmtId="9" fontId="0" fillId="0" borderId="0" xfId="1" applyFont="1" applyAlignment="1">
      <alignment horizontal="center"/>
    </xf>
    <xf numFmtId="0" fontId="28" fillId="0" borderId="0" xfId="2" applyFont="1" applyProtection="1">
      <protection locked="0"/>
    </xf>
    <xf numFmtId="0" fontId="7" fillId="0" borderId="2" xfId="2" applyFont="1" applyBorder="1" applyAlignment="1" applyProtection="1">
      <alignment horizontal="left" vertical="top" wrapText="1"/>
      <protection locked="0"/>
    </xf>
    <xf numFmtId="0" fontId="7" fillId="0" borderId="3" xfId="2" applyFont="1" applyBorder="1" applyAlignment="1" applyProtection="1">
      <alignment horizontal="left" vertical="top" wrapText="1"/>
      <protection locked="0"/>
    </xf>
    <xf numFmtId="0" fontId="7" fillId="0" borderId="4" xfId="2" applyFont="1" applyBorder="1" applyAlignment="1" applyProtection="1">
      <alignment horizontal="left" vertical="top" wrapText="1"/>
      <protection locked="0"/>
    </xf>
    <xf numFmtId="0" fontId="2" fillId="0" borderId="0" xfId="2" applyAlignment="1" applyProtection="1">
      <alignment horizontal="center"/>
      <protection locked="0"/>
    </xf>
    <xf numFmtId="4" fontId="5" fillId="0" borderId="0" xfId="2" applyNumberFormat="1" applyFont="1" applyAlignment="1" applyProtection="1">
      <alignment horizontal="left"/>
      <protection locked="0"/>
    </xf>
  </cellXfs>
  <cellStyles count="5">
    <cellStyle name="Normaali" xfId="0" builtinId="0"/>
    <cellStyle name="Normaali 3" xfId="2" xr:uid="{D0FCD68B-3F67-411B-9F83-1D3A89E8BC6C}"/>
    <cellStyle name="Prosenttia" xfId="1" builtinId="5"/>
    <cellStyle name="Summa 2" xfId="3" xr:uid="{E10CB130-7646-4973-88CB-BA4F7E0A677A}"/>
    <cellStyle name="Syöttö" xfId="4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PkVta!$G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List" dx="22" fmlaLink="PkVta!$G$1" fmlaRange="PkVta!$W$9:$W$40" noThreeD="1" sel="13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PkVta!$G$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23</xdr:row>
          <xdr:rowOff>9525</xdr:rowOff>
        </xdr:from>
        <xdr:to>
          <xdr:col>4</xdr:col>
          <xdr:colOff>314325</xdr:colOff>
          <xdr:row>27</xdr:row>
          <xdr:rowOff>0</xdr:rowOff>
        </xdr:to>
        <xdr:grpSp>
          <xdr:nvGrpSpPr>
            <xdr:cNvPr id="3" name="Group 14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0525" y="4276725"/>
              <a:ext cx="1571625" cy="752475"/>
              <a:chOff x="41" y="299"/>
              <a:chExt cx="175" cy="71"/>
            </a:xfrm>
          </xdr:grpSpPr>
          <xdr:sp macro="" textlink="">
            <xdr:nvSpPr>
              <xdr:cNvPr id="1026" name="Valintanappi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" y="310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 kalleusluokka</a:t>
                </a:r>
              </a:p>
            </xdr:txBody>
          </xdr:sp>
          <xdr:sp macro="" textlink="">
            <xdr:nvSpPr>
              <xdr:cNvPr id="1027" name="Valintanappi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7" y="339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II kalleusluokka</a:t>
                </a:r>
              </a:p>
            </xdr:txBody>
          </xdr:sp>
          <xdr:sp macro="" textlink="">
            <xdr:nvSpPr>
              <xdr:cNvPr id="1028" name="Ryhmän kehys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41" y="299"/>
                <a:ext cx="175" cy="7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Kalleusluokka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27</xdr:row>
          <xdr:rowOff>104775</xdr:rowOff>
        </xdr:from>
        <xdr:to>
          <xdr:col>4</xdr:col>
          <xdr:colOff>304800</xdr:colOff>
          <xdr:row>36</xdr:row>
          <xdr:rowOff>47625</xdr:rowOff>
        </xdr:to>
        <xdr:grpSp>
          <xdr:nvGrpSpPr>
            <xdr:cNvPr id="7" name="Group 82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9575" y="5133975"/>
              <a:ext cx="1543050" cy="1638300"/>
              <a:chOff x="185" y="384"/>
              <a:chExt cx="137" cy="188"/>
            </a:xfrm>
          </xdr:grpSpPr>
          <xdr:sp macro="" textlink="">
            <xdr:nvSpPr>
              <xdr:cNvPr id="1029" name="Ryhmän kehys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85" y="384"/>
                <a:ext cx="137" cy="18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Vuosisidonnainen osa</a:t>
                </a:r>
              </a:p>
            </xdr:txBody>
          </xdr:sp>
          <xdr:sp macro="" textlink="">
            <xdr:nvSpPr>
              <xdr:cNvPr id="1030" name="Valintanappi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00" y="393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alle 5 v.</a:t>
                </a:r>
              </a:p>
            </xdr:txBody>
          </xdr:sp>
          <xdr:sp macro="" textlink="">
            <xdr:nvSpPr>
              <xdr:cNvPr id="1031" name="Valintanappi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0" y="422"/>
                <a:ext cx="6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 v.</a:t>
                </a:r>
              </a:p>
            </xdr:txBody>
          </xdr:sp>
          <xdr:sp macro="" textlink="">
            <xdr:nvSpPr>
              <xdr:cNvPr id="1032" name="Valintanappi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00" y="451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8 v.</a:t>
                </a:r>
              </a:p>
            </xdr:txBody>
          </xdr:sp>
          <xdr:sp macro="" textlink="">
            <xdr:nvSpPr>
              <xdr:cNvPr id="1033" name="Valintanappi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00" y="480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 v.</a:t>
                </a:r>
              </a:p>
            </xdr:txBody>
          </xdr:sp>
          <xdr:sp macro="" textlink="">
            <xdr:nvSpPr>
              <xdr:cNvPr id="1034" name="Valintanappi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00" y="509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15 v.</a:t>
                </a:r>
              </a:p>
            </xdr:txBody>
          </xdr:sp>
          <xdr:sp macro="" textlink="">
            <xdr:nvSpPr>
              <xdr:cNvPr id="1035" name="Valintanappi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00" y="538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20 v.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47625</xdr:rowOff>
        </xdr:from>
        <xdr:to>
          <xdr:col>12</xdr:col>
          <xdr:colOff>257175</xdr:colOff>
          <xdr:row>15</xdr:row>
          <xdr:rowOff>114300</xdr:rowOff>
        </xdr:to>
        <xdr:sp macro="" textlink="">
          <xdr:nvSpPr>
            <xdr:cNvPr id="1046" name="List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EA44-2510-48D0-A9B0-C62CA35F4589}">
  <sheetPr codeName="Taul1">
    <tabColor theme="8" tint="0.39997558519241921"/>
    <pageSetUpPr autoPageBreaks="0" fitToPage="1"/>
  </sheetPr>
  <dimension ref="A1:AB116"/>
  <sheetViews>
    <sheetView showGridLines="0" tabSelected="1" topLeftCell="A16" zoomScaleNormal="100" workbookViewId="0">
      <selection activeCell="H39" sqref="H39"/>
    </sheetView>
  </sheetViews>
  <sheetFormatPr defaultColWidth="9.140625" defaultRowHeight="12.75" x14ac:dyDescent="0.2"/>
  <cols>
    <col min="1" max="1" width="3.85546875" style="56" customWidth="1"/>
    <col min="2" max="2" width="2.5703125" style="56" customWidth="1"/>
    <col min="3" max="5" width="9.140625" style="56" customWidth="1"/>
    <col min="6" max="6" width="10.140625" style="56" customWidth="1"/>
    <col min="7" max="7" width="9.140625" style="56" customWidth="1"/>
    <col min="8" max="8" width="11" style="56" customWidth="1"/>
    <col min="9" max="9" width="2.42578125" style="56" customWidth="1"/>
    <col min="10" max="10" width="9.140625" style="56"/>
    <col min="11" max="11" width="10.85546875" style="56" customWidth="1"/>
    <col min="12" max="12" width="8.85546875" style="56" customWidth="1"/>
    <col min="13" max="13" width="8" style="56" customWidth="1"/>
    <col min="14" max="14" width="8.85546875" style="56" customWidth="1"/>
    <col min="15" max="15" width="11.42578125" style="56" customWidth="1"/>
    <col min="16" max="16" width="6.7109375" style="56" bestFit="1" customWidth="1"/>
    <col min="17" max="17" width="8.42578125" style="56" customWidth="1"/>
    <col min="18" max="18" width="10.5703125" style="56" customWidth="1"/>
    <col min="19" max="19" width="9.140625" style="56"/>
    <col min="20" max="20" width="8" style="56" bestFit="1" customWidth="1"/>
    <col min="21" max="26" width="9.140625" style="56"/>
    <col min="27" max="28" width="9.5703125" style="56" bestFit="1" customWidth="1"/>
    <col min="29" max="16384" width="9.140625" style="56"/>
  </cols>
  <sheetData>
    <row r="1" spans="2:21" ht="22.5" x14ac:dyDescent="0.45">
      <c r="B1" s="55" t="s">
        <v>84</v>
      </c>
    </row>
    <row r="2" spans="2:21" x14ac:dyDescent="0.2">
      <c r="B2" s="57" t="s">
        <v>97</v>
      </c>
    </row>
    <row r="3" spans="2:21" s="134" customFormat="1" ht="14.25" x14ac:dyDescent="0.2">
      <c r="B3" s="142" t="s">
        <v>94</v>
      </c>
    </row>
    <row r="4" spans="2:21" s="134" customFormat="1" ht="14.25" x14ac:dyDescent="0.2">
      <c r="B4" s="142" t="s">
        <v>93</v>
      </c>
    </row>
    <row r="5" spans="2:21" s="134" customFormat="1" ht="12" x14ac:dyDescent="0.2">
      <c r="E5" s="137"/>
      <c r="F5" s="137"/>
    </row>
    <row r="7" spans="2:21" x14ac:dyDescent="0.2">
      <c r="Q7" s="58"/>
      <c r="R7" s="59"/>
      <c r="S7" s="59"/>
      <c r="T7" s="59"/>
      <c r="U7" s="59"/>
    </row>
    <row r="8" spans="2:21" ht="18" x14ac:dyDescent="0.25">
      <c r="J8" s="60"/>
      <c r="Q8" s="58"/>
    </row>
    <row r="10" spans="2:21" x14ac:dyDescent="0.2">
      <c r="O10" s="58"/>
      <c r="P10" s="58"/>
      <c r="Q10" s="58"/>
      <c r="R10" s="58"/>
    </row>
    <row r="11" spans="2:21" x14ac:dyDescent="0.2">
      <c r="O11" s="58"/>
      <c r="P11" s="58"/>
      <c r="Q11" s="58"/>
      <c r="R11" s="58"/>
    </row>
    <row r="13" spans="2:21" x14ac:dyDescent="0.2">
      <c r="O13" s="61"/>
      <c r="P13" s="61"/>
    </row>
    <row r="16" spans="2:21" x14ac:dyDescent="0.2">
      <c r="O16" s="58"/>
      <c r="P16" s="58"/>
    </row>
    <row r="17" spans="2:28" ht="15.75" customHeight="1" x14ac:dyDescent="0.2">
      <c r="B17" s="57" t="s">
        <v>0</v>
      </c>
      <c r="O17" s="58"/>
      <c r="P17" s="58"/>
      <c r="Q17" s="58"/>
    </row>
    <row r="18" spans="2:28" ht="26.25" customHeight="1" x14ac:dyDescent="0.2">
      <c r="C18" s="143" t="str">
        <f>VLOOKUP(PkVta!G1,PkVta!A9:W151,23,FALSE)</f>
        <v>40104021 Luokanopettaja/ylempi korkeakoulututkinto ja perus-/lukio-opetusta antavan opettajan kelpoisuus</v>
      </c>
      <c r="D18" s="144"/>
      <c r="E18" s="144"/>
      <c r="F18" s="144"/>
      <c r="G18" s="144"/>
      <c r="H18" s="144"/>
      <c r="I18" s="144"/>
      <c r="J18" s="144"/>
      <c r="K18" s="145"/>
      <c r="L18" s="62"/>
      <c r="M18" s="62"/>
      <c r="N18" s="62"/>
      <c r="O18" s="63"/>
      <c r="P18" s="63"/>
    </row>
    <row r="19" spans="2:28" x14ac:dyDescent="0.2">
      <c r="C19" s="64" t="s">
        <v>1</v>
      </c>
      <c r="D19" s="65"/>
      <c r="E19" s="65"/>
      <c r="F19" s="66">
        <f>PkVta!F3</f>
        <v>2918.74</v>
      </c>
    </row>
    <row r="20" spans="2:28" ht="17.25" customHeight="1" x14ac:dyDescent="0.25">
      <c r="C20" s="56" t="s">
        <v>2</v>
      </c>
      <c r="D20" s="67"/>
      <c r="K20" s="56" t="s">
        <v>10</v>
      </c>
      <c r="M20" s="68"/>
      <c r="N20" s="68"/>
      <c r="O20" s="58"/>
      <c r="P20" s="58"/>
      <c r="Q20" s="58"/>
      <c r="R20" s="69"/>
      <c r="T20" s="70"/>
      <c r="V20" s="70"/>
    </row>
    <row r="21" spans="2:28" x14ac:dyDescent="0.2">
      <c r="C21" s="71" t="s">
        <v>3</v>
      </c>
      <c r="D21" s="71" t="s">
        <v>4</v>
      </c>
      <c r="E21" s="71" t="s">
        <v>5</v>
      </c>
      <c r="F21" s="71" t="s">
        <v>6</v>
      </c>
      <c r="G21" s="71" t="s">
        <v>7</v>
      </c>
      <c r="K21" s="83" t="s">
        <v>12</v>
      </c>
      <c r="L21" s="83" t="s">
        <v>13</v>
      </c>
    </row>
    <row r="22" spans="2:28" ht="15" x14ac:dyDescent="0.25">
      <c r="C22" s="72">
        <f>PkVta!K4</f>
        <v>0.04</v>
      </c>
      <c r="D22" s="72">
        <f>PkVta!L4</f>
        <v>0.04</v>
      </c>
      <c r="E22" s="72">
        <f>PkVta!M4</f>
        <v>0.06</v>
      </c>
      <c r="F22" s="72">
        <f>PkVta!N4</f>
        <v>0.06</v>
      </c>
      <c r="G22" s="72">
        <f>PkVta!O4</f>
        <v>0.06</v>
      </c>
      <c r="K22" s="42">
        <v>18</v>
      </c>
      <c r="L22" s="141">
        <v>0.4</v>
      </c>
      <c r="O22" s="73"/>
      <c r="P22" s="73"/>
      <c r="Q22" s="74"/>
    </row>
    <row r="23" spans="2:28" ht="15" x14ac:dyDescent="0.25">
      <c r="C23" s="75"/>
      <c r="D23" s="75"/>
      <c r="E23" s="75"/>
      <c r="F23" s="75"/>
      <c r="G23" s="75"/>
      <c r="K23" s="42">
        <v>20</v>
      </c>
      <c r="L23" s="141">
        <v>0.35</v>
      </c>
    </row>
    <row r="24" spans="2:28" ht="15" x14ac:dyDescent="0.25">
      <c r="C24" s="75"/>
      <c r="D24" s="75"/>
      <c r="E24" s="75"/>
      <c r="F24" s="76" t="s">
        <v>8</v>
      </c>
      <c r="G24" s="77"/>
      <c r="H24" s="78"/>
      <c r="I24" s="79"/>
      <c r="K24" s="42">
        <v>21</v>
      </c>
      <c r="L24" s="141">
        <v>0.35</v>
      </c>
    </row>
    <row r="25" spans="2:28" ht="15" x14ac:dyDescent="0.25">
      <c r="F25" s="80" t="s">
        <v>9</v>
      </c>
      <c r="I25" s="81"/>
      <c r="K25" s="42">
        <v>22</v>
      </c>
      <c r="L25" s="141">
        <v>0.3</v>
      </c>
      <c r="X25" s="82"/>
    </row>
    <row r="26" spans="2:28" ht="15" x14ac:dyDescent="0.25">
      <c r="F26" s="80" t="s">
        <v>11</v>
      </c>
      <c r="I26" s="81"/>
      <c r="K26" s="42">
        <v>23</v>
      </c>
      <c r="L26" s="141">
        <v>0.3</v>
      </c>
    </row>
    <row r="27" spans="2:28" ht="15" x14ac:dyDescent="0.25">
      <c r="F27" s="80" t="s">
        <v>14</v>
      </c>
      <c r="I27" s="81"/>
      <c r="K27" s="42">
        <v>24</v>
      </c>
      <c r="L27" s="141">
        <v>0.25</v>
      </c>
    </row>
    <row r="28" spans="2:28" x14ac:dyDescent="0.2">
      <c r="F28" s="80" t="s">
        <v>15</v>
      </c>
      <c r="I28" s="81"/>
      <c r="W28" s="68"/>
    </row>
    <row r="29" spans="2:28" ht="13.5" x14ac:dyDescent="0.25">
      <c r="C29" s="85"/>
      <c r="D29" s="86"/>
      <c r="E29" s="86"/>
      <c r="F29" s="80" t="s">
        <v>16</v>
      </c>
      <c r="I29" s="81"/>
      <c r="O29" s="87"/>
      <c r="P29" s="87"/>
      <c r="U29" s="74"/>
      <c r="W29" s="68"/>
      <c r="AA29" s="68"/>
      <c r="AB29" s="68"/>
    </row>
    <row r="30" spans="2:28" ht="15.75" x14ac:dyDescent="0.25">
      <c r="C30" s="86"/>
      <c r="D30" s="86"/>
      <c r="E30" s="86"/>
      <c r="F30" s="80" t="s">
        <v>17</v>
      </c>
      <c r="I30" s="81"/>
      <c r="K30" s="91" t="s">
        <v>92</v>
      </c>
      <c r="O30" s="92"/>
      <c r="P30" s="92"/>
      <c r="Q30" s="58"/>
      <c r="W30" s="68"/>
    </row>
    <row r="31" spans="2:28" ht="13.5" x14ac:dyDescent="0.25">
      <c r="C31" s="86"/>
      <c r="D31" s="86"/>
      <c r="E31" s="86"/>
      <c r="F31" s="80" t="s">
        <v>18</v>
      </c>
      <c r="I31" s="81"/>
      <c r="O31" s="87"/>
      <c r="P31" s="87"/>
      <c r="W31" s="68"/>
    </row>
    <row r="32" spans="2:28" ht="15.75" x14ac:dyDescent="0.25">
      <c r="C32" s="86"/>
      <c r="D32" s="86"/>
      <c r="E32" s="86"/>
      <c r="F32" s="80" t="s">
        <v>19</v>
      </c>
      <c r="I32" s="81"/>
      <c r="K32" s="91" t="s">
        <v>21</v>
      </c>
      <c r="P32" s="93" t="s">
        <v>22</v>
      </c>
      <c r="Q32" s="94">
        <v>24</v>
      </c>
      <c r="W32" s="68"/>
    </row>
    <row r="33" spans="2:23" ht="15.75" x14ac:dyDescent="0.25">
      <c r="C33" s="86"/>
      <c r="D33" s="86"/>
      <c r="E33" s="86"/>
      <c r="F33" s="88" t="s">
        <v>20</v>
      </c>
      <c r="G33" s="89"/>
      <c r="H33" s="89"/>
      <c r="I33" s="90"/>
      <c r="K33" s="91" t="s">
        <v>88</v>
      </c>
      <c r="O33" s="91"/>
      <c r="P33" s="91"/>
      <c r="Q33" s="98">
        <v>1</v>
      </c>
      <c r="W33" s="87"/>
    </row>
    <row r="34" spans="2:23" ht="15.75" x14ac:dyDescent="0.25">
      <c r="C34" s="86"/>
      <c r="D34" s="86"/>
      <c r="E34" s="86"/>
      <c r="F34" s="86"/>
      <c r="K34" s="91" t="s">
        <v>24</v>
      </c>
      <c r="Q34" s="140">
        <f>Q32+Q33</f>
        <v>25</v>
      </c>
      <c r="W34" s="87"/>
    </row>
    <row r="35" spans="2:23" ht="15.75" x14ac:dyDescent="0.25">
      <c r="C35" s="86"/>
      <c r="D35" s="86"/>
      <c r="E35" s="86"/>
      <c r="F35" s="86"/>
      <c r="K35" s="91" t="s">
        <v>89</v>
      </c>
      <c r="O35" s="91"/>
      <c r="P35" s="91"/>
      <c r="Q35" s="106">
        <v>156</v>
      </c>
      <c r="R35" s="56" t="s">
        <v>91</v>
      </c>
      <c r="V35" s="87"/>
      <c r="W35" s="92"/>
    </row>
    <row r="36" spans="2:23" ht="15" x14ac:dyDescent="0.2">
      <c r="K36" s="91" t="s">
        <v>90</v>
      </c>
      <c r="Q36" s="106">
        <v>38</v>
      </c>
      <c r="R36" s="56" t="s">
        <v>96</v>
      </c>
      <c r="V36" s="87"/>
      <c r="W36" s="87"/>
    </row>
    <row r="37" spans="2:23" ht="15" x14ac:dyDescent="0.2">
      <c r="K37" s="91" t="s">
        <v>85</v>
      </c>
      <c r="P37" s="139">
        <f>VLOOKUP(Q32,$K$22:$L$27,2,TRUE)</f>
        <v>0.25</v>
      </c>
      <c r="Q37" s="112"/>
    </row>
    <row r="38" spans="2:23" x14ac:dyDescent="0.2">
      <c r="B38" s="95"/>
      <c r="C38" s="96"/>
      <c r="D38" s="96"/>
      <c r="E38" s="96"/>
      <c r="F38" s="96"/>
      <c r="G38" s="96"/>
      <c r="H38" s="96"/>
      <c r="I38" s="97"/>
    </row>
    <row r="39" spans="2:23" ht="15.75" x14ac:dyDescent="0.25">
      <c r="B39" s="99"/>
      <c r="C39" s="100" t="s">
        <v>23</v>
      </c>
      <c r="D39" s="101"/>
      <c r="E39" s="101"/>
      <c r="F39" s="101"/>
      <c r="G39" s="101"/>
      <c r="H39" s="52">
        <f>N44</f>
        <v>1525</v>
      </c>
      <c r="I39" s="103"/>
      <c r="O39" s="91"/>
      <c r="P39" s="91"/>
    </row>
    <row r="40" spans="2:23" ht="15" x14ac:dyDescent="0.2">
      <c r="B40" s="99"/>
      <c r="C40" s="100" t="s">
        <v>25</v>
      </c>
      <c r="D40" s="101"/>
      <c r="E40" s="101"/>
      <c r="F40" s="101"/>
      <c r="G40" s="101"/>
      <c r="H40" s="102">
        <v>2</v>
      </c>
      <c r="I40" s="103"/>
      <c r="K40" s="91" t="s">
        <v>26</v>
      </c>
      <c r="N40" s="54">
        <f>Q34*38</f>
        <v>950</v>
      </c>
      <c r="O40" s="91"/>
      <c r="P40" s="91"/>
    </row>
    <row r="41" spans="2:23" ht="15.75" x14ac:dyDescent="0.25">
      <c r="B41" s="99"/>
      <c r="C41" s="104" t="s">
        <v>27</v>
      </c>
      <c r="D41" s="105"/>
      <c r="E41" s="105"/>
      <c r="F41" s="105"/>
      <c r="G41" s="105"/>
      <c r="H41" s="52">
        <f>H39-(H40*8)</f>
        <v>1509</v>
      </c>
      <c r="I41" s="103"/>
      <c r="K41" s="91" t="s">
        <v>86</v>
      </c>
      <c r="N41" s="54">
        <f>Q35</f>
        <v>156</v>
      </c>
    </row>
    <row r="42" spans="2:23" ht="15" x14ac:dyDescent="0.2">
      <c r="B42" s="99"/>
      <c r="C42" s="100" t="s">
        <v>87</v>
      </c>
      <c r="D42" s="101"/>
      <c r="E42" s="100"/>
      <c r="F42" s="101"/>
      <c r="G42" s="101"/>
      <c r="H42" s="107"/>
      <c r="I42" s="103"/>
      <c r="K42" s="91" t="s">
        <v>28</v>
      </c>
      <c r="N42" s="54">
        <f>Q36</f>
        <v>38</v>
      </c>
      <c r="R42" s="136"/>
    </row>
    <row r="43" spans="2:23" ht="15.75" x14ac:dyDescent="0.25">
      <c r="B43" s="108"/>
      <c r="C43" s="109"/>
      <c r="D43" s="110"/>
      <c r="E43" s="109"/>
      <c r="F43" s="110"/>
      <c r="G43" s="109"/>
      <c r="H43" s="110"/>
      <c r="I43" s="111"/>
      <c r="K43" s="91" t="s">
        <v>83</v>
      </c>
      <c r="N43" s="54">
        <f>N44-N40-Q35-Q36</f>
        <v>381</v>
      </c>
      <c r="O43" s="138"/>
      <c r="P43" s="138"/>
    </row>
    <row r="44" spans="2:23" ht="15.75" customHeight="1" thickBot="1" x14ac:dyDescent="0.3">
      <c r="K44" s="116" t="s">
        <v>23</v>
      </c>
      <c r="L44" s="116"/>
      <c r="M44" s="116"/>
      <c r="N44" s="53">
        <f>ROUND((Q35+N40+Q36)/(1-MAX(P37,Q37)),0)</f>
        <v>1525</v>
      </c>
      <c r="O44" s="138"/>
      <c r="P44" s="138"/>
    </row>
    <row r="45" spans="2:23" ht="13.5" thickTop="1" x14ac:dyDescent="0.2">
      <c r="B45" s="113"/>
      <c r="C45" s="114"/>
      <c r="D45" s="114"/>
      <c r="E45" s="114"/>
      <c r="F45" s="114"/>
      <c r="G45" s="114"/>
      <c r="H45" s="114"/>
      <c r="I45" s="115"/>
    </row>
    <row r="46" spans="2:23" ht="15" x14ac:dyDescent="0.2">
      <c r="B46" s="117"/>
      <c r="C46" s="118" t="s">
        <v>29</v>
      </c>
      <c r="D46" s="119"/>
      <c r="E46" s="119"/>
      <c r="F46" s="119"/>
      <c r="G46" s="118"/>
      <c r="H46" s="49">
        <f>F19*MIN(H41/(1520-(H40*8)),1)+H42</f>
        <v>2918.74</v>
      </c>
      <c r="I46" s="120"/>
      <c r="J46" s="58"/>
      <c r="K46" s="58"/>
      <c r="L46" s="68"/>
    </row>
    <row r="47" spans="2:23" ht="15" x14ac:dyDescent="0.2">
      <c r="B47" s="117"/>
      <c r="C47" s="118" t="s">
        <v>30</v>
      </c>
      <c r="D47" s="118"/>
      <c r="E47" s="118"/>
      <c r="F47" s="118"/>
      <c r="G47" s="118"/>
      <c r="H47" s="49">
        <f>PkVta!G6*PkVta!C3</f>
        <v>107.46</v>
      </c>
      <c r="I47" s="120"/>
      <c r="K47" s="82"/>
    </row>
    <row r="48" spans="2:23" ht="15" x14ac:dyDescent="0.2">
      <c r="B48" s="117"/>
      <c r="C48" s="118" t="s">
        <v>31</v>
      </c>
      <c r="D48" s="118"/>
      <c r="E48" s="118"/>
      <c r="F48" s="118"/>
      <c r="G48" s="118"/>
      <c r="H48" s="49">
        <f>MAX(MIN(H41-(1520-(H40*8)),180)*Tp/12,0)</f>
        <v>10.087333333333332</v>
      </c>
      <c r="I48" s="120"/>
      <c r="M48" s="58"/>
      <c r="N48" s="58"/>
    </row>
    <row r="49" spans="2:24" ht="15.75" thickBot="1" x14ac:dyDescent="0.25">
      <c r="B49" s="117"/>
      <c r="C49" s="121" t="s">
        <v>32</v>
      </c>
      <c r="D49" s="121"/>
      <c r="E49" s="121"/>
      <c r="F49" s="121"/>
      <c r="G49" s="121"/>
      <c r="H49" s="50">
        <f>MAX(H39-1700,0)*Tp*1.5/12</f>
        <v>0</v>
      </c>
      <c r="I49" s="120"/>
      <c r="M49" s="58"/>
      <c r="N49" s="58"/>
      <c r="V49" s="82"/>
    </row>
    <row r="50" spans="2:24" ht="15.75" x14ac:dyDescent="0.25">
      <c r="B50" s="117"/>
      <c r="C50" s="122" t="s">
        <v>33</v>
      </c>
      <c r="D50" s="122"/>
      <c r="E50" s="122"/>
      <c r="F50" s="122"/>
      <c r="G50" s="122"/>
      <c r="H50" s="51">
        <f>SUM(H46:H49)</f>
        <v>3036.2873333333332</v>
      </c>
      <c r="I50" s="120"/>
      <c r="L50" s="58"/>
      <c r="X50" s="70"/>
    </row>
    <row r="51" spans="2:24" ht="15" x14ac:dyDescent="0.25">
      <c r="B51" s="123"/>
      <c r="C51" s="124"/>
      <c r="D51" s="124"/>
      <c r="E51" s="124"/>
      <c r="F51" s="124"/>
      <c r="G51" s="124"/>
      <c r="H51" s="124"/>
      <c r="I51" s="125"/>
      <c r="K51" s="84"/>
      <c r="L51" s="126"/>
    </row>
    <row r="53" spans="2:24" x14ac:dyDescent="0.2">
      <c r="H53" s="58"/>
      <c r="T53" s="68"/>
    </row>
    <row r="54" spans="2:24" ht="15" x14ac:dyDescent="0.2">
      <c r="C54" s="127"/>
      <c r="S54" s="57"/>
    </row>
    <row r="55" spans="2:24" x14ac:dyDescent="0.2">
      <c r="H55" s="128"/>
    </row>
    <row r="56" spans="2:24" x14ac:dyDescent="0.2">
      <c r="R56" s="82"/>
    </row>
    <row r="57" spans="2:24" x14ac:dyDescent="0.2">
      <c r="H57" s="58"/>
    </row>
    <row r="59" spans="2:24" x14ac:dyDescent="0.2">
      <c r="S59" s="61"/>
      <c r="T59" s="68"/>
    </row>
    <row r="60" spans="2:24" x14ac:dyDescent="0.2">
      <c r="S60" s="68"/>
      <c r="T60" s="61"/>
    </row>
    <row r="61" spans="2:24" x14ac:dyDescent="0.2">
      <c r="S61" s="68"/>
      <c r="T61" s="68"/>
    </row>
    <row r="79" spans="4:8" x14ac:dyDescent="0.2">
      <c r="D79" s="129"/>
      <c r="E79" s="129"/>
      <c r="F79" s="130"/>
      <c r="G79" s="73"/>
      <c r="H79" s="68"/>
    </row>
    <row r="80" spans="4:8" x14ac:dyDescent="0.2">
      <c r="D80" s="129"/>
      <c r="E80" s="129"/>
      <c r="F80" s="130"/>
      <c r="G80" s="73"/>
      <c r="H80" s="68"/>
    </row>
    <row r="81" spans="4:8" x14ac:dyDescent="0.2">
      <c r="D81" s="129"/>
      <c r="E81" s="129"/>
      <c r="F81" s="130"/>
      <c r="G81" s="73"/>
      <c r="H81" s="68"/>
    </row>
    <row r="82" spans="4:8" x14ac:dyDescent="0.2">
      <c r="D82" s="129"/>
      <c r="E82" s="129"/>
      <c r="F82" s="130"/>
      <c r="G82" s="73"/>
      <c r="H82" s="68"/>
    </row>
    <row r="83" spans="4:8" ht="15" x14ac:dyDescent="0.25">
      <c r="D83" s="129"/>
      <c r="E83" s="129"/>
      <c r="F83" s="130"/>
      <c r="G83" s="73"/>
      <c r="H83" s="84"/>
    </row>
    <row r="84" spans="4:8" ht="15" x14ac:dyDescent="0.25">
      <c r="D84" s="129"/>
      <c r="E84" s="131"/>
      <c r="F84" s="130"/>
      <c r="G84" s="73"/>
      <c r="H84" s="84"/>
    </row>
    <row r="85" spans="4:8" ht="15" x14ac:dyDescent="0.25">
      <c r="D85" s="129"/>
      <c r="E85" s="129"/>
      <c r="F85" s="130"/>
      <c r="G85" s="73"/>
      <c r="H85" s="84"/>
    </row>
    <row r="86" spans="4:8" x14ac:dyDescent="0.2">
      <c r="D86" s="129"/>
      <c r="E86" s="131"/>
      <c r="F86" s="130"/>
      <c r="G86" s="73"/>
      <c r="H86" s="73"/>
    </row>
    <row r="87" spans="4:8" x14ac:dyDescent="0.2">
      <c r="D87" s="129"/>
      <c r="E87" s="129"/>
      <c r="F87" s="130"/>
      <c r="G87" s="73"/>
      <c r="H87" s="68"/>
    </row>
    <row r="88" spans="4:8" x14ac:dyDescent="0.2">
      <c r="H88" s="68"/>
    </row>
    <row r="89" spans="4:8" x14ac:dyDescent="0.2">
      <c r="H89" s="68"/>
    </row>
    <row r="90" spans="4:8" ht="15" x14ac:dyDescent="0.25">
      <c r="E90" s="129"/>
      <c r="H90" s="84"/>
    </row>
    <row r="91" spans="4:8" ht="15" x14ac:dyDescent="0.25">
      <c r="E91" s="129"/>
      <c r="F91" s="132"/>
      <c r="H91" s="68"/>
    </row>
    <row r="92" spans="4:8" ht="15" x14ac:dyDescent="0.25">
      <c r="E92" s="129"/>
      <c r="F92" s="132"/>
      <c r="H92" s="68"/>
    </row>
    <row r="93" spans="4:8" x14ac:dyDescent="0.2">
      <c r="E93" s="129"/>
      <c r="F93" s="130"/>
      <c r="G93" s="73"/>
      <c r="H93" s="68"/>
    </row>
    <row r="94" spans="4:8" x14ac:dyDescent="0.2">
      <c r="E94" s="129"/>
      <c r="F94" s="130"/>
      <c r="G94" s="73"/>
      <c r="H94" s="68"/>
    </row>
    <row r="95" spans="4:8" x14ac:dyDescent="0.2">
      <c r="E95" s="129"/>
      <c r="F95" s="130"/>
      <c r="G95" s="73"/>
      <c r="H95" s="68"/>
    </row>
    <row r="96" spans="4:8" ht="15" x14ac:dyDescent="0.25">
      <c r="E96" s="129"/>
      <c r="F96" s="130"/>
      <c r="G96" s="73"/>
      <c r="H96" s="84"/>
    </row>
    <row r="97" spans="1:8" x14ac:dyDescent="0.2">
      <c r="E97" s="129"/>
      <c r="F97" s="130"/>
      <c r="G97" s="73"/>
      <c r="H97" s="68"/>
    </row>
    <row r="98" spans="1:8" x14ac:dyDescent="0.2">
      <c r="E98" s="129"/>
      <c r="F98" s="130"/>
      <c r="G98" s="73"/>
      <c r="H98" s="68"/>
    </row>
    <row r="99" spans="1:8" x14ac:dyDescent="0.2">
      <c r="E99" s="129"/>
      <c r="F99" s="130"/>
      <c r="G99" s="73"/>
      <c r="H99" s="68"/>
    </row>
    <row r="100" spans="1:8" x14ac:dyDescent="0.2">
      <c r="H100" s="68"/>
    </row>
    <row r="101" spans="1:8" x14ac:dyDescent="0.2">
      <c r="H101" s="68"/>
    </row>
    <row r="102" spans="1:8" x14ac:dyDescent="0.2">
      <c r="H102" s="68"/>
    </row>
    <row r="103" spans="1:8" x14ac:dyDescent="0.2">
      <c r="H103" s="68"/>
    </row>
    <row r="104" spans="1:8" x14ac:dyDescent="0.2">
      <c r="H104" s="68"/>
    </row>
    <row r="105" spans="1:8" x14ac:dyDescent="0.2">
      <c r="H105" s="68"/>
    </row>
    <row r="106" spans="1:8" x14ac:dyDescent="0.2">
      <c r="H106" s="68"/>
    </row>
    <row r="107" spans="1:8" x14ac:dyDescent="0.2">
      <c r="H107" s="68"/>
    </row>
    <row r="108" spans="1:8" x14ac:dyDescent="0.2">
      <c r="H108" s="68"/>
    </row>
    <row r="109" spans="1:8" x14ac:dyDescent="0.2">
      <c r="H109" s="68"/>
    </row>
    <row r="110" spans="1:8" x14ac:dyDescent="0.2">
      <c r="A110" s="146"/>
      <c r="B110" s="146"/>
    </row>
    <row r="112" spans="1:8" ht="15" x14ac:dyDescent="0.25">
      <c r="B112" s="133"/>
      <c r="E112" s="70"/>
    </row>
    <row r="113" spans="2:5" ht="15" x14ac:dyDescent="0.25">
      <c r="B113" s="133"/>
      <c r="E113" s="70"/>
    </row>
    <row r="115" spans="2:5" ht="15" x14ac:dyDescent="0.25">
      <c r="B115" s="133"/>
      <c r="E115" s="70"/>
    </row>
    <row r="116" spans="2:5" ht="15" x14ac:dyDescent="0.25">
      <c r="B116" s="133"/>
      <c r="E116" s="70"/>
    </row>
  </sheetData>
  <sheetProtection algorithmName="SHA-512" hashValue="95IthK9Ew76LthfwHLcdXnbDFruZYkKoIX6HY5GjitoV8HkmiPzEOWz8l5LswONwI5iQVRt7t6o5BoznM/saew==" saltValue="C8siufd/T5GzM9bSbJgmww==" spinCount="100000" sheet="1" objects="1" scenarios="1"/>
  <mergeCells count="2">
    <mergeCell ref="C18:K18"/>
    <mergeCell ref="A110:B110"/>
  </mergeCells>
  <dataValidations disablePrompts="1" count="1">
    <dataValidation type="list" allowBlank="1" showInputMessage="1" showErrorMessage="1" sqref="Q32" xr:uid="{39F5BD06-2A8D-4372-A549-6D07465921C5}">
      <formula1>$K$22:$K$27</formula1>
    </dataValidation>
  </dataValidations>
  <pageMargins left="0.34" right="0.23" top="0.66" bottom="0.74" header="0.4921259845" footer="0.4921259845"/>
  <pageSetup paperSize="9" scale="74" orientation="portrait" r:id="rId1"/>
  <headerFooter alignWithMargins="0"/>
  <ignoredErrors>
    <ignoredError sqref="Q3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Valintanappi 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23</xdr:row>
                    <xdr:rowOff>123825</xdr:rowOff>
                  </from>
                  <to>
                    <xdr:col>4</xdr:col>
                    <xdr:colOff>180975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Valintanappi 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25</xdr:row>
                    <xdr:rowOff>57150</xdr:rowOff>
                  </from>
                  <to>
                    <xdr:col>4</xdr:col>
                    <xdr:colOff>190500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Ryhmän kehys 4">
              <controlPr defaultSize="0" autoFill="0" autoPict="0">
                <anchor moveWithCells="1" sizeWithCells="1">
                  <from>
                    <xdr:col>1</xdr:col>
                    <xdr:colOff>133350</xdr:colOff>
                    <xdr:row>23</xdr:row>
                    <xdr:rowOff>9525</xdr:rowOff>
                  </from>
                  <to>
                    <xdr:col>4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Ryhmän kehys 5">
              <controlPr defaultSize="0" autoFill="0" autoPict="0">
                <anchor moveWithCells="1" sizeWithCells="1">
                  <from>
                    <xdr:col>1</xdr:col>
                    <xdr:colOff>152400</xdr:colOff>
                    <xdr:row>27</xdr:row>
                    <xdr:rowOff>104775</xdr:rowOff>
                  </from>
                  <to>
                    <xdr:col>4</xdr:col>
                    <xdr:colOff>304800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Valintanappi 6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28</xdr:row>
                    <xdr:rowOff>19050</xdr:rowOff>
                  </from>
                  <to>
                    <xdr:col>3</xdr:col>
                    <xdr:colOff>314325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Valintanappi 7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29</xdr:row>
                    <xdr:rowOff>104775</xdr:rowOff>
                  </from>
                  <to>
                    <xdr:col>3</xdr:col>
                    <xdr:colOff>238125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Valintanappi 8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30</xdr:row>
                    <xdr:rowOff>152400</xdr:rowOff>
                  </from>
                  <to>
                    <xdr:col>3</xdr:col>
                    <xdr:colOff>314325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Valintanappi 9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32</xdr:row>
                    <xdr:rowOff>38100</xdr:rowOff>
                  </from>
                  <to>
                    <xdr:col>3</xdr:col>
                    <xdr:colOff>314325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Valintanappi 10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33</xdr:row>
                    <xdr:rowOff>85725</xdr:rowOff>
                  </from>
                  <to>
                    <xdr:col>3</xdr:col>
                    <xdr:colOff>314325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Valintanappi 11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34</xdr:row>
                    <xdr:rowOff>142875</xdr:rowOff>
                  </from>
                  <to>
                    <xdr:col>3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List Box 22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47625</xdr:rowOff>
                  </from>
                  <to>
                    <xdr:col>12</xdr:col>
                    <xdr:colOff>257175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CF7A-548D-4CD6-B3D4-2F734A999486}">
  <sheetPr codeName="Taul2"/>
  <dimension ref="A1:AG347"/>
  <sheetViews>
    <sheetView workbookViewId="0">
      <pane xSplit="4" ySplit="8" topLeftCell="E9" activePane="bottomRight" state="frozen"/>
      <selection activeCell="H45" sqref="H45"/>
      <selection pane="topRight" activeCell="H45" sqref="H45"/>
      <selection pane="bottomLeft" activeCell="H45" sqref="H45"/>
      <selection pane="bottomRight" activeCell="D4" sqref="D4"/>
    </sheetView>
  </sheetViews>
  <sheetFormatPr defaultColWidth="8.85546875" defaultRowHeight="12.75" x14ac:dyDescent="0.2"/>
  <cols>
    <col min="1" max="2" width="8.85546875" style="1" customWidth="1"/>
    <col min="3" max="3" width="9.5703125" style="20" bestFit="1" customWidth="1"/>
    <col min="4" max="4" width="72.7109375" style="1" customWidth="1"/>
    <col min="5" max="5" width="10" style="1" bestFit="1" customWidth="1"/>
    <col min="6" max="6" width="9.42578125" style="1" customWidth="1"/>
    <col min="7" max="7" width="8.85546875" style="1"/>
    <col min="8" max="8" width="10" style="1" bestFit="1" customWidth="1"/>
    <col min="9" max="9" width="8.85546875" style="1"/>
    <col min="10" max="10" width="10.42578125" style="8" bestFit="1" customWidth="1"/>
    <col min="11" max="11" width="7.140625" style="8" bestFit="1" customWidth="1"/>
    <col min="12" max="12" width="4.85546875" style="8" bestFit="1" customWidth="1"/>
    <col min="13" max="13" width="5.42578125" style="8" bestFit="1" customWidth="1"/>
    <col min="14" max="14" width="4.85546875" style="8" bestFit="1" customWidth="1"/>
    <col min="15" max="15" width="5.7109375" style="8" bestFit="1" customWidth="1"/>
    <col min="16" max="16384" width="8.85546875" style="1"/>
  </cols>
  <sheetData>
    <row r="1" spans="1:33" x14ac:dyDescent="0.2">
      <c r="A1" s="3"/>
      <c r="B1" s="3"/>
      <c r="C1" s="4"/>
      <c r="D1" s="5" t="s">
        <v>34</v>
      </c>
      <c r="E1" s="5"/>
      <c r="F1" s="5"/>
      <c r="G1" s="135">
        <v>13</v>
      </c>
      <c r="H1" s="3"/>
      <c r="I1" s="3"/>
      <c r="J1" s="7"/>
    </row>
    <row r="2" spans="1:33" ht="15.75" x14ac:dyDescent="0.25">
      <c r="A2" s="9"/>
      <c r="B2" s="5" t="s">
        <v>95</v>
      </c>
      <c r="C2" s="4">
        <f>1520-('Peruskoulun vuosityöaika'!H40*8)</f>
        <v>1504</v>
      </c>
      <c r="D2" s="5" t="s">
        <v>35</v>
      </c>
      <c r="E2" s="5"/>
      <c r="F2" s="5"/>
      <c r="G2" s="6">
        <v>1</v>
      </c>
      <c r="H2" s="3">
        <v>0.83</v>
      </c>
      <c r="I2" s="3"/>
      <c r="J2" s="7"/>
      <c r="K2" s="8">
        <f>1/H2</f>
        <v>1.2048192771084338</v>
      </c>
      <c r="V2" s="10"/>
    </row>
    <row r="3" spans="1:33" ht="15.75" x14ac:dyDescent="0.25">
      <c r="A3" s="3"/>
      <c r="B3" s="3"/>
      <c r="C3" s="147">
        <f>MIN('Peruskoulun vuosityöaika'!H41/PkVta!C2,1)</f>
        <v>1</v>
      </c>
      <c r="D3" s="5" t="s">
        <v>36</v>
      </c>
      <c r="E3" s="5"/>
      <c r="F3" s="11">
        <f>VLOOKUP(G1,$A$9:$H$151,4+G2)</f>
        <v>2918.74</v>
      </c>
      <c r="G3" s="11">
        <f>VLOOKUP(G1,$A$9:$H$151,6+G2)</f>
        <v>2686.48</v>
      </c>
      <c r="H3" s="12"/>
      <c r="I3" s="12"/>
      <c r="J3" s="13"/>
      <c r="V3" s="10"/>
    </row>
    <row r="4" spans="1:33" ht="15" x14ac:dyDescent="0.2">
      <c r="A4" s="3"/>
      <c r="B4" s="3"/>
      <c r="C4" s="4"/>
      <c r="D4" s="5" t="s">
        <v>37</v>
      </c>
      <c r="E4" s="5"/>
      <c r="F4" s="14">
        <f>F3+'Peruskoulun vuosityöaika'!H47+'Peruskoulun vuosityöaika'!H42</f>
        <v>3026.2</v>
      </c>
      <c r="G4" s="6">
        <v>2</v>
      </c>
      <c r="H4" s="12"/>
      <c r="I4" s="12"/>
      <c r="J4" s="15"/>
      <c r="K4" s="16">
        <f>VLOOKUP($G$1,$A$9:$O$151,11)/100</f>
        <v>0.04</v>
      </c>
      <c r="L4" s="16">
        <f>VLOOKUP($G$1,$A$9:$O$151,12)/100</f>
        <v>0.04</v>
      </c>
      <c r="M4" s="16">
        <f>VLOOKUP($G$1,$A$9:$O$151,13)/100</f>
        <v>0.06</v>
      </c>
      <c r="N4" s="16">
        <f>VLOOKUP($G$1,$A$9:$O$151,14)/100</f>
        <v>0.06</v>
      </c>
      <c r="O4" s="16">
        <f>VLOOKUP($G$1,$A$9:$O$151,15)/100</f>
        <v>0.06</v>
      </c>
      <c r="U4" s="17"/>
      <c r="V4" s="11"/>
      <c r="W4" s="11"/>
    </row>
    <row r="5" spans="1:33" x14ac:dyDescent="0.2">
      <c r="A5" s="3"/>
      <c r="B5" s="3"/>
      <c r="C5" s="4"/>
      <c r="D5" s="5" t="s">
        <v>38</v>
      </c>
      <c r="E5" s="5"/>
      <c r="F5" s="5">
        <f>F4/125</f>
        <v>24.209599999999998</v>
      </c>
      <c r="G5" s="18">
        <f>VLOOKUP(G1,A9:U151,15+G4,FALSE)</f>
        <v>1.04</v>
      </c>
      <c r="H5" s="12"/>
      <c r="R5" s="3"/>
      <c r="S5" s="3"/>
      <c r="T5" s="3"/>
      <c r="U5" s="17"/>
      <c r="V5" s="11"/>
      <c r="W5" s="11"/>
      <c r="X5" s="19"/>
      <c r="Y5" s="3"/>
      <c r="Z5" s="3"/>
    </row>
    <row r="6" spans="1:33" x14ac:dyDescent="0.2">
      <c r="B6" s="3"/>
      <c r="D6" s="5" t="s">
        <v>39</v>
      </c>
      <c r="E6" s="5"/>
      <c r="F6" s="5"/>
      <c r="G6" s="11">
        <f>ROUND(G5*G3-G3,2)</f>
        <v>107.46</v>
      </c>
      <c r="H6" s="12"/>
      <c r="I6" s="6">
        <f>VLOOKUP($G$1,$A$9:$J$151,7)</f>
        <v>2686.48</v>
      </c>
      <c r="J6" s="21">
        <f>VLOOKUP($G$1,$A$9:$J$151,8)</f>
        <v>2661.09</v>
      </c>
      <c r="R6" s="3"/>
      <c r="S6" s="3"/>
      <c r="T6" s="3"/>
      <c r="U6" s="22"/>
      <c r="V6" s="9"/>
      <c r="W6" s="9"/>
      <c r="X6" s="19"/>
      <c r="Y6" s="3"/>
      <c r="Z6" s="3"/>
    </row>
    <row r="7" spans="1:33" x14ac:dyDescent="0.2">
      <c r="B7" s="12"/>
      <c r="G7" s="6"/>
      <c r="H7" s="12"/>
      <c r="I7" s="6"/>
      <c r="J7" s="23"/>
      <c r="R7" s="12"/>
      <c r="S7" s="12"/>
      <c r="T7" s="24"/>
      <c r="U7" s="22"/>
      <c r="V7" s="12"/>
      <c r="W7" s="12"/>
      <c r="X7" s="11"/>
      <c r="Y7" s="9"/>
      <c r="Z7" s="9"/>
    </row>
    <row r="8" spans="1:33" x14ac:dyDescent="0.2">
      <c r="A8" s="3" t="s">
        <v>40</v>
      </c>
      <c r="B8" s="9" t="s">
        <v>41</v>
      </c>
      <c r="C8" s="4" t="s">
        <v>42</v>
      </c>
      <c r="D8" s="3" t="s">
        <v>43</v>
      </c>
      <c r="E8" s="3"/>
      <c r="F8" s="3"/>
      <c r="G8" s="9" t="s">
        <v>44</v>
      </c>
      <c r="H8" s="9" t="s">
        <v>45</v>
      </c>
      <c r="I8" s="9" t="s">
        <v>46</v>
      </c>
      <c r="J8" s="25" t="s">
        <v>47</v>
      </c>
      <c r="K8" s="26" t="s">
        <v>3</v>
      </c>
      <c r="L8" s="26" t="s">
        <v>4</v>
      </c>
      <c r="M8" s="26" t="s">
        <v>5</v>
      </c>
      <c r="N8" s="26" t="s">
        <v>6</v>
      </c>
      <c r="O8" s="26" t="s">
        <v>7</v>
      </c>
      <c r="P8" s="27" t="s">
        <v>48</v>
      </c>
      <c r="Q8" s="28" t="s">
        <v>3</v>
      </c>
      <c r="R8" s="28" t="s">
        <v>4</v>
      </c>
      <c r="S8" s="28" t="s">
        <v>5</v>
      </c>
      <c r="T8" s="28" t="s">
        <v>6</v>
      </c>
      <c r="U8" s="29" t="s">
        <v>7</v>
      </c>
      <c r="V8" s="29" t="s">
        <v>49</v>
      </c>
      <c r="W8" s="1" t="s">
        <v>50</v>
      </c>
      <c r="X8" s="30"/>
      <c r="Y8" s="27"/>
      <c r="Z8" s="27"/>
      <c r="AC8" s="30"/>
      <c r="AD8" s="27"/>
      <c r="AE8" s="27"/>
      <c r="AF8" s="27"/>
      <c r="AG8" s="27"/>
    </row>
    <row r="9" spans="1:33" x14ac:dyDescent="0.2">
      <c r="A9" s="3">
        <v>1</v>
      </c>
      <c r="B9" s="3">
        <v>40304005</v>
      </c>
      <c r="C9" s="31">
        <v>40104001</v>
      </c>
      <c r="D9" s="32" t="s">
        <v>51</v>
      </c>
      <c r="E9" s="33">
        <v>3183.39</v>
      </c>
      <c r="F9" s="33">
        <v>3153.29</v>
      </c>
      <c r="G9" s="19">
        <v>2901.42</v>
      </c>
      <c r="H9" s="19">
        <v>2873.97</v>
      </c>
      <c r="I9" s="3">
        <v>38</v>
      </c>
      <c r="J9" s="7">
        <v>0</v>
      </c>
      <c r="K9" s="34">
        <v>4</v>
      </c>
      <c r="L9" s="34">
        <v>4</v>
      </c>
      <c r="M9" s="34">
        <v>6</v>
      </c>
      <c r="N9" s="34">
        <v>6</v>
      </c>
      <c r="O9" s="34">
        <v>6</v>
      </c>
      <c r="P9" s="35">
        <v>1</v>
      </c>
      <c r="Q9" s="36">
        <f t="shared" ref="Q9:Q40" si="0">K9/100+1</f>
        <v>1.04</v>
      </c>
      <c r="R9" s="36">
        <f t="shared" ref="R9:U24" si="1">Q9*(L9/100+1)</f>
        <v>1.0816000000000001</v>
      </c>
      <c r="S9" s="36">
        <f t="shared" si="1"/>
        <v>1.1464960000000002</v>
      </c>
      <c r="T9" s="36">
        <f t="shared" si="1"/>
        <v>1.2152857600000002</v>
      </c>
      <c r="U9" s="36">
        <f t="shared" si="1"/>
        <v>1.2882029056000004</v>
      </c>
      <c r="V9" s="37">
        <v>0</v>
      </c>
      <c r="W9" s="3" t="str">
        <f t="shared" ref="W9:W40" si="2">C9&amp;" "&amp;D9</f>
        <v>40104001 Lehtori/ylempi korkeakoulututkinto ja perus-/lukio-opetusta antavan opettajan kelpoisuus tai aiempi vanhemman lehtorin kelpoisuus</v>
      </c>
      <c r="X9" s="33">
        <v>3183.39</v>
      </c>
      <c r="Y9" s="33">
        <v>3153.29</v>
      </c>
      <c r="Z9" s="33">
        <v>2901.42</v>
      </c>
      <c r="AA9" s="33">
        <v>2873.97</v>
      </c>
      <c r="AB9" s="2"/>
      <c r="AC9" s="2"/>
      <c r="AD9" s="2"/>
      <c r="AE9" s="2"/>
      <c r="AF9" s="40"/>
      <c r="AG9" s="40"/>
    </row>
    <row r="10" spans="1:33" x14ac:dyDescent="0.2">
      <c r="A10" s="3">
        <v>2</v>
      </c>
      <c r="B10" s="3">
        <v>40304007</v>
      </c>
      <c r="C10" s="31">
        <v>40104002</v>
      </c>
      <c r="D10" s="32" t="s">
        <v>52</v>
      </c>
      <c r="E10" s="33">
        <v>2958.53</v>
      </c>
      <c r="F10" s="33">
        <v>2930.57</v>
      </c>
      <c r="G10" s="19">
        <v>2704.91</v>
      </c>
      <c r="H10" s="19">
        <v>2679.35</v>
      </c>
      <c r="I10" s="3">
        <v>38</v>
      </c>
      <c r="J10" s="7">
        <v>0</v>
      </c>
      <c r="K10" s="34">
        <v>4</v>
      </c>
      <c r="L10" s="34">
        <v>4</v>
      </c>
      <c r="M10" s="34">
        <v>6</v>
      </c>
      <c r="N10" s="34">
        <v>6</v>
      </c>
      <c r="O10" s="34">
        <v>6</v>
      </c>
      <c r="P10" s="35">
        <v>1</v>
      </c>
      <c r="Q10" s="36">
        <f t="shared" si="0"/>
        <v>1.04</v>
      </c>
      <c r="R10" s="36">
        <f t="shared" si="1"/>
        <v>1.0816000000000001</v>
      </c>
      <c r="S10" s="36">
        <f t="shared" si="1"/>
        <v>1.1464960000000002</v>
      </c>
      <c r="T10" s="36">
        <f t="shared" si="1"/>
        <v>1.2152857600000002</v>
      </c>
      <c r="U10" s="36">
        <f t="shared" si="1"/>
        <v>1.2882029056000004</v>
      </c>
      <c r="V10" s="37">
        <v>0</v>
      </c>
      <c r="W10" s="3" t="str">
        <f t="shared" si="2"/>
        <v>40104002 Lehtori/muu kuin em. perus-, aineen-, luokan- tai erityisopetuksen opettajan kelpoisuus</v>
      </c>
      <c r="X10" s="33">
        <v>2958.53</v>
      </c>
      <c r="Y10" s="33">
        <v>2930.57</v>
      </c>
      <c r="Z10" s="33">
        <v>2704.91</v>
      </c>
      <c r="AA10" s="33">
        <v>2679.35</v>
      </c>
      <c r="AB10" s="2"/>
      <c r="AC10" s="2"/>
      <c r="AD10" s="2"/>
      <c r="AE10" s="2"/>
      <c r="AF10" s="40"/>
      <c r="AG10" s="40"/>
    </row>
    <row r="11" spans="1:33" x14ac:dyDescent="0.2">
      <c r="A11" s="3">
        <v>3</v>
      </c>
      <c r="B11" s="3">
        <v>40304008</v>
      </c>
      <c r="C11" s="31">
        <v>40104003</v>
      </c>
      <c r="D11" s="32" t="s">
        <v>53</v>
      </c>
      <c r="E11" s="33">
        <v>2597.0500000000002</v>
      </c>
      <c r="F11" s="33">
        <v>2572.4899999999998</v>
      </c>
      <c r="G11" s="19">
        <v>2370.94</v>
      </c>
      <c r="H11" s="19">
        <v>2348.52</v>
      </c>
      <c r="I11" s="3">
        <v>38</v>
      </c>
      <c r="J11" s="7">
        <v>0</v>
      </c>
      <c r="K11" s="34">
        <v>4</v>
      </c>
      <c r="L11" s="34">
        <v>4</v>
      </c>
      <c r="M11" s="34">
        <v>6</v>
      </c>
      <c r="N11" s="34">
        <v>6</v>
      </c>
      <c r="O11" s="34">
        <v>6</v>
      </c>
      <c r="P11" s="35">
        <v>1</v>
      </c>
      <c r="Q11" s="36">
        <f t="shared" si="0"/>
        <v>1.04</v>
      </c>
      <c r="R11" s="36">
        <f t="shared" si="1"/>
        <v>1.0816000000000001</v>
      </c>
      <c r="S11" s="36">
        <f t="shared" si="1"/>
        <v>1.1464960000000002</v>
      </c>
      <c r="T11" s="36">
        <f t="shared" si="1"/>
        <v>1.2152857600000002</v>
      </c>
      <c r="U11" s="36">
        <f t="shared" si="1"/>
        <v>1.2882029056000004</v>
      </c>
      <c r="V11" s="37">
        <v>0</v>
      </c>
      <c r="W11" s="3" t="str">
        <f t="shared" si="2"/>
        <v>40104003 Lehtori/ylempi korkeakoulututkinto</v>
      </c>
      <c r="X11" s="33">
        <v>2597.0500000000002</v>
      </c>
      <c r="Y11" s="33">
        <v>2572.4899999999998</v>
      </c>
      <c r="Z11" s="33">
        <v>2370.94</v>
      </c>
      <c r="AA11" s="33">
        <v>2348.52</v>
      </c>
      <c r="AB11" s="2"/>
      <c r="AC11" s="2"/>
      <c r="AD11" s="2"/>
      <c r="AE11" s="2"/>
      <c r="AF11" s="40"/>
      <c r="AG11" s="40"/>
    </row>
    <row r="12" spans="1:33" x14ac:dyDescent="0.2">
      <c r="A12" s="3">
        <v>4</v>
      </c>
      <c r="B12" s="3">
        <v>40304009</v>
      </c>
      <c r="C12" s="31">
        <v>40104004</v>
      </c>
      <c r="D12" s="32" t="s">
        <v>54</v>
      </c>
      <c r="E12" s="33">
        <v>2482.4499999999998</v>
      </c>
      <c r="F12" s="33">
        <v>2458.9699999999998</v>
      </c>
      <c r="G12" s="19">
        <v>2269.4499999999998</v>
      </c>
      <c r="H12" s="19">
        <v>2247.9899999999998</v>
      </c>
      <c r="I12" s="3">
        <v>38</v>
      </c>
      <c r="J12" s="7">
        <v>0</v>
      </c>
      <c r="K12" s="34">
        <v>4</v>
      </c>
      <c r="L12" s="34">
        <v>4</v>
      </c>
      <c r="M12" s="34">
        <v>6</v>
      </c>
      <c r="N12" s="34">
        <v>6</v>
      </c>
      <c r="O12" s="34">
        <v>6</v>
      </c>
      <c r="P12" s="35">
        <v>1</v>
      </c>
      <c r="Q12" s="36">
        <f t="shared" si="0"/>
        <v>1.04</v>
      </c>
      <c r="R12" s="36">
        <f t="shared" si="1"/>
        <v>1.0816000000000001</v>
      </c>
      <c r="S12" s="36">
        <f t="shared" si="1"/>
        <v>1.1464960000000002</v>
      </c>
      <c r="T12" s="36">
        <f t="shared" si="1"/>
        <v>1.2152857600000002</v>
      </c>
      <c r="U12" s="36">
        <f t="shared" si="1"/>
        <v>1.2882029056000004</v>
      </c>
      <c r="V12" s="37">
        <v>0</v>
      </c>
      <c r="W12" s="3" t="str">
        <f t="shared" si="2"/>
        <v>40104004 Lehtori/korkeakoulututkinto</v>
      </c>
      <c r="X12" s="33">
        <v>2482.4499999999998</v>
      </c>
      <c r="Y12" s="33">
        <v>2458.9699999999998</v>
      </c>
      <c r="Z12" s="33">
        <v>2269.4499999999998</v>
      </c>
      <c r="AA12" s="33">
        <v>2247.9899999999998</v>
      </c>
      <c r="AB12" s="2"/>
      <c r="AC12" s="2"/>
      <c r="AD12" s="2"/>
      <c r="AE12" s="2"/>
      <c r="AF12" s="40"/>
      <c r="AG12" s="40"/>
    </row>
    <row r="13" spans="1:33" x14ac:dyDescent="0.2">
      <c r="A13" s="3">
        <v>5</v>
      </c>
      <c r="B13" s="3">
        <v>40304010</v>
      </c>
      <c r="C13" s="31">
        <v>40104005</v>
      </c>
      <c r="D13" s="32" t="s">
        <v>55</v>
      </c>
      <c r="E13" s="33">
        <v>2342.12</v>
      </c>
      <c r="F13" s="33">
        <v>2319.9499999999998</v>
      </c>
      <c r="G13" s="19">
        <v>2145</v>
      </c>
      <c r="H13" s="19">
        <v>2124.7199999999998</v>
      </c>
      <c r="I13" s="3">
        <v>38</v>
      </c>
      <c r="J13" s="7">
        <v>0</v>
      </c>
      <c r="K13" s="34">
        <v>4</v>
      </c>
      <c r="L13" s="34">
        <v>4</v>
      </c>
      <c r="M13" s="34">
        <v>6</v>
      </c>
      <c r="N13" s="34">
        <v>6</v>
      </c>
      <c r="O13" s="34">
        <v>6</v>
      </c>
      <c r="P13" s="35">
        <v>1</v>
      </c>
      <c r="Q13" s="36">
        <f t="shared" si="0"/>
        <v>1.04</v>
      </c>
      <c r="R13" s="36">
        <f t="shared" si="1"/>
        <v>1.0816000000000001</v>
      </c>
      <c r="S13" s="36">
        <f t="shared" si="1"/>
        <v>1.1464960000000002</v>
      </c>
      <c r="T13" s="36">
        <f t="shared" si="1"/>
        <v>1.2152857600000002</v>
      </c>
      <c r="U13" s="36">
        <f t="shared" si="1"/>
        <v>1.2882029056000004</v>
      </c>
      <c r="V13" s="37">
        <v>0</v>
      </c>
      <c r="W13" s="3" t="str">
        <f t="shared" si="2"/>
        <v>40104005 Lehtori/muu kuin edellä mainittu</v>
      </c>
      <c r="X13" s="33">
        <v>2342.12</v>
      </c>
      <c r="Y13" s="33">
        <v>2319.9499999999998</v>
      </c>
      <c r="Z13" s="33">
        <v>2145</v>
      </c>
      <c r="AA13" s="33">
        <v>2124.7199999999998</v>
      </c>
      <c r="AB13" s="2"/>
      <c r="AC13" s="2"/>
      <c r="AD13" s="2"/>
      <c r="AE13" s="2"/>
      <c r="AF13" s="40"/>
      <c r="AG13" s="40"/>
    </row>
    <row r="14" spans="1:33" x14ac:dyDescent="0.2">
      <c r="A14" s="3">
        <v>6</v>
      </c>
      <c r="B14" s="3">
        <v>40304012</v>
      </c>
      <c r="C14" s="31">
        <v>40104010</v>
      </c>
      <c r="D14" s="32" t="s">
        <v>56</v>
      </c>
      <c r="E14" s="33">
        <v>3186.97</v>
      </c>
      <c r="F14" s="33">
        <v>3156.85</v>
      </c>
      <c r="G14" s="19">
        <v>2921.56</v>
      </c>
      <c r="H14" s="19">
        <v>2893.93</v>
      </c>
      <c r="I14" s="3">
        <v>38</v>
      </c>
      <c r="J14" s="7">
        <v>0</v>
      </c>
      <c r="K14" s="34">
        <v>4</v>
      </c>
      <c r="L14" s="34">
        <v>4</v>
      </c>
      <c r="M14" s="34">
        <v>6</v>
      </c>
      <c r="N14" s="34">
        <v>6</v>
      </c>
      <c r="O14" s="34">
        <v>6</v>
      </c>
      <c r="P14" s="35">
        <v>1</v>
      </c>
      <c r="Q14" s="36">
        <f t="shared" si="0"/>
        <v>1.04</v>
      </c>
      <c r="R14" s="36">
        <f t="shared" si="1"/>
        <v>1.0816000000000001</v>
      </c>
      <c r="S14" s="36">
        <f t="shared" si="1"/>
        <v>1.1464960000000002</v>
      </c>
      <c r="T14" s="36">
        <f t="shared" si="1"/>
        <v>1.2152857600000002</v>
      </c>
      <c r="U14" s="36">
        <f t="shared" si="1"/>
        <v>1.2882029056000004</v>
      </c>
      <c r="V14" s="37">
        <v>0</v>
      </c>
      <c r="W14" s="3" t="str">
        <f t="shared" si="2"/>
        <v>40104010 Erityisopetuksen opettaja/ylempi korkeakoulututkinto ja erityisopetusta antavan opettajan kelpoisuus</v>
      </c>
      <c r="X14" s="33">
        <v>3186.97</v>
      </c>
      <c r="Y14" s="33">
        <v>3156.85</v>
      </c>
      <c r="Z14" s="33">
        <v>2921.56</v>
      </c>
      <c r="AA14" s="33">
        <v>2893.93</v>
      </c>
      <c r="AB14" s="2"/>
      <c r="AC14" s="2"/>
      <c r="AD14" s="2"/>
      <c r="AE14" s="2"/>
      <c r="AF14" s="40"/>
      <c r="AG14" s="40"/>
    </row>
    <row r="15" spans="1:33" x14ac:dyDescent="0.2">
      <c r="A15" s="3">
        <v>7</v>
      </c>
      <c r="B15" s="3">
        <v>40304014</v>
      </c>
      <c r="C15" s="31">
        <v>40104011</v>
      </c>
      <c r="D15" s="32" t="s">
        <v>57</v>
      </c>
      <c r="E15" s="33">
        <v>3077.36</v>
      </c>
      <c r="F15" s="33">
        <v>3048.23</v>
      </c>
      <c r="G15" s="19">
        <v>2819.4</v>
      </c>
      <c r="H15" s="19">
        <v>2792.73</v>
      </c>
      <c r="I15" s="3">
        <v>38</v>
      </c>
      <c r="J15" s="7">
        <v>0</v>
      </c>
      <c r="K15" s="34">
        <v>4</v>
      </c>
      <c r="L15" s="34">
        <v>4</v>
      </c>
      <c r="M15" s="34">
        <v>6</v>
      </c>
      <c r="N15" s="34">
        <v>6</v>
      </c>
      <c r="O15" s="34">
        <v>6</v>
      </c>
      <c r="P15" s="35">
        <v>1</v>
      </c>
      <c r="Q15" s="36">
        <f t="shared" si="0"/>
        <v>1.04</v>
      </c>
      <c r="R15" s="36">
        <f t="shared" si="1"/>
        <v>1.0816000000000001</v>
      </c>
      <c r="S15" s="36">
        <f t="shared" si="1"/>
        <v>1.1464960000000002</v>
      </c>
      <c r="T15" s="36">
        <f t="shared" si="1"/>
        <v>1.2152857600000002</v>
      </c>
      <c r="U15" s="36">
        <f t="shared" si="1"/>
        <v>1.2882029056000004</v>
      </c>
      <c r="V15" s="37">
        <v>0</v>
      </c>
      <c r="W15" s="3" t="str">
        <f t="shared" si="2"/>
        <v>40104011 Erityisopetuksen opettaja/alempi korkeakoulututkinto ja erityisopetusta antavan opettajan kelpoisuus</v>
      </c>
      <c r="X15" s="33">
        <v>3077.36</v>
      </c>
      <c r="Y15" s="33">
        <v>3048.23</v>
      </c>
      <c r="Z15" s="33">
        <v>2819.4</v>
      </c>
      <c r="AA15" s="33">
        <v>2792.73</v>
      </c>
      <c r="AB15" s="2"/>
      <c r="AC15" s="2"/>
      <c r="AD15" s="2"/>
      <c r="AE15" s="2"/>
      <c r="AF15" s="40"/>
      <c r="AG15" s="40"/>
    </row>
    <row r="16" spans="1:33" x14ac:dyDescent="0.2">
      <c r="A16" s="3">
        <v>8</v>
      </c>
      <c r="B16" s="3">
        <v>40304013</v>
      </c>
      <c r="C16" s="31">
        <v>40104012</v>
      </c>
      <c r="D16" s="32" t="s">
        <v>58</v>
      </c>
      <c r="E16" s="33">
        <v>2982.06</v>
      </c>
      <c r="F16" s="33">
        <v>2953.83</v>
      </c>
      <c r="G16" s="19">
        <v>2729.03</v>
      </c>
      <c r="H16" s="19">
        <v>2703.19</v>
      </c>
      <c r="I16" s="3">
        <v>38</v>
      </c>
      <c r="J16" s="7">
        <v>0</v>
      </c>
      <c r="K16" s="34">
        <v>4</v>
      </c>
      <c r="L16" s="34">
        <v>4</v>
      </c>
      <c r="M16" s="34">
        <v>6</v>
      </c>
      <c r="N16" s="34">
        <v>6</v>
      </c>
      <c r="O16" s="34">
        <v>6</v>
      </c>
      <c r="P16" s="35">
        <v>1</v>
      </c>
      <c r="Q16" s="36">
        <f t="shared" si="0"/>
        <v>1.04</v>
      </c>
      <c r="R16" s="36">
        <f t="shared" si="1"/>
        <v>1.0816000000000001</v>
      </c>
      <c r="S16" s="36">
        <f t="shared" si="1"/>
        <v>1.1464960000000002</v>
      </c>
      <c r="T16" s="36">
        <f t="shared" si="1"/>
        <v>1.2152857600000002</v>
      </c>
      <c r="U16" s="36">
        <f t="shared" si="1"/>
        <v>1.2882029056000004</v>
      </c>
      <c r="V16" s="37">
        <v>0</v>
      </c>
      <c r="W16" s="3" t="str">
        <f t="shared" si="2"/>
        <v>40104012 Erityisopetuksen opettaja/erityisopetusta antavan opettajan kelpoisuus</v>
      </c>
      <c r="X16" s="33">
        <v>2982.06</v>
      </c>
      <c r="Y16" s="33">
        <v>2953.83</v>
      </c>
      <c r="Z16" s="33">
        <v>2729.03</v>
      </c>
      <c r="AA16" s="33">
        <v>2703.19</v>
      </c>
      <c r="AB16" s="2"/>
      <c r="AC16" s="2"/>
      <c r="AD16" s="2"/>
      <c r="AE16" s="2"/>
      <c r="AF16" s="40"/>
      <c r="AG16" s="40"/>
    </row>
    <row r="17" spans="1:33" x14ac:dyDescent="0.2">
      <c r="A17" s="3">
        <v>9</v>
      </c>
      <c r="B17" s="3">
        <v>40304015</v>
      </c>
      <c r="C17" s="31">
        <v>40104013</v>
      </c>
      <c r="D17" s="32" t="s">
        <v>59</v>
      </c>
      <c r="E17" s="33">
        <v>2931.61</v>
      </c>
      <c r="F17" s="33">
        <v>2903.9</v>
      </c>
      <c r="G17" s="19">
        <v>2686.48</v>
      </c>
      <c r="H17" s="19">
        <v>2661.09</v>
      </c>
      <c r="I17" s="3">
        <v>38</v>
      </c>
      <c r="J17" s="7">
        <v>0</v>
      </c>
      <c r="K17" s="34">
        <v>4</v>
      </c>
      <c r="L17" s="34">
        <v>4</v>
      </c>
      <c r="M17" s="34">
        <v>6</v>
      </c>
      <c r="N17" s="34">
        <v>6</v>
      </c>
      <c r="O17" s="34">
        <v>6</v>
      </c>
      <c r="P17" s="35">
        <v>1</v>
      </c>
      <c r="Q17" s="36">
        <f t="shared" si="0"/>
        <v>1.04</v>
      </c>
      <c r="R17" s="36">
        <f t="shared" si="1"/>
        <v>1.0816000000000001</v>
      </c>
      <c r="S17" s="36">
        <f t="shared" si="1"/>
        <v>1.1464960000000002</v>
      </c>
      <c r="T17" s="36">
        <f t="shared" si="1"/>
        <v>1.2152857600000002</v>
      </c>
      <c r="U17" s="36">
        <f t="shared" si="1"/>
        <v>1.2882029056000004</v>
      </c>
      <c r="V17" s="37">
        <v>0</v>
      </c>
      <c r="W17" s="3" t="str">
        <f t="shared" si="2"/>
        <v>40104013 Erityisopetuksen opettaja/ylempi korkeakoulututkinto ja perus/lukio-opetusta antavan opettajan kelpoisuus</v>
      </c>
      <c r="X17" s="33">
        <v>2931.61</v>
      </c>
      <c r="Y17" s="33">
        <v>2903.9</v>
      </c>
      <c r="Z17" s="33">
        <v>2686.48</v>
      </c>
      <c r="AA17" s="33">
        <v>2661.09</v>
      </c>
      <c r="AB17" s="2"/>
      <c r="AC17" s="2"/>
      <c r="AD17" s="2"/>
      <c r="AE17" s="2"/>
      <c r="AF17" s="40"/>
      <c r="AG17" s="40"/>
    </row>
    <row r="18" spans="1:33" x14ac:dyDescent="0.2">
      <c r="A18" s="3">
        <v>10</v>
      </c>
      <c r="B18" s="3">
        <v>40304016</v>
      </c>
      <c r="C18" s="31">
        <v>40104014</v>
      </c>
      <c r="D18" s="32" t="s">
        <v>60</v>
      </c>
      <c r="E18" s="33">
        <v>2814.54</v>
      </c>
      <c r="F18" s="33">
        <v>2787.97</v>
      </c>
      <c r="G18" s="19">
        <v>2574.7399999999998</v>
      </c>
      <c r="H18" s="19">
        <v>2550.44</v>
      </c>
      <c r="I18" s="3">
        <v>38</v>
      </c>
      <c r="J18" s="7">
        <v>0</v>
      </c>
      <c r="K18" s="34">
        <v>4</v>
      </c>
      <c r="L18" s="34">
        <v>4</v>
      </c>
      <c r="M18" s="34">
        <v>6</v>
      </c>
      <c r="N18" s="34">
        <v>6</v>
      </c>
      <c r="O18" s="34">
        <v>6</v>
      </c>
      <c r="P18" s="35">
        <v>1</v>
      </c>
      <c r="Q18" s="36">
        <f t="shared" si="0"/>
        <v>1.04</v>
      </c>
      <c r="R18" s="36">
        <f t="shared" si="1"/>
        <v>1.0816000000000001</v>
      </c>
      <c r="S18" s="36">
        <f t="shared" si="1"/>
        <v>1.1464960000000002</v>
      </c>
      <c r="T18" s="36">
        <f t="shared" si="1"/>
        <v>1.2152857600000002</v>
      </c>
      <c r="U18" s="36">
        <f t="shared" si="1"/>
        <v>1.2882029056000004</v>
      </c>
      <c r="V18" s="37">
        <v>0</v>
      </c>
      <c r="W18" s="3" t="str">
        <f t="shared" si="2"/>
        <v>40104014 Vaikeimmin kehitysvammaisille (EHA 2) annettavan opetuksen erityisopettajan kelpoisuus tai perus-/lukio-opetusta antavan opettajan kelpoisuus</v>
      </c>
      <c r="X18" s="33">
        <v>2814.54</v>
      </c>
      <c r="Y18" s="33">
        <v>2787.97</v>
      </c>
      <c r="Z18" s="33">
        <v>2574.7399999999998</v>
      </c>
      <c r="AA18" s="33">
        <v>2550.44</v>
      </c>
      <c r="AB18" s="2"/>
      <c r="AC18" s="2"/>
      <c r="AD18" s="2"/>
      <c r="AE18" s="2"/>
      <c r="AF18" s="40"/>
      <c r="AG18" s="40"/>
    </row>
    <row r="19" spans="1:33" x14ac:dyDescent="0.2">
      <c r="A19" s="3">
        <v>11</v>
      </c>
      <c r="B19" s="3">
        <v>40304017</v>
      </c>
      <c r="C19" s="31">
        <v>40104015</v>
      </c>
      <c r="D19" s="32" t="s">
        <v>61</v>
      </c>
      <c r="E19" s="33">
        <v>2458.15</v>
      </c>
      <c r="F19" s="33">
        <v>2434.91</v>
      </c>
      <c r="G19" s="19">
        <v>2250.42</v>
      </c>
      <c r="H19" s="19">
        <v>2229.13</v>
      </c>
      <c r="I19" s="3">
        <v>38</v>
      </c>
      <c r="J19" s="7">
        <v>0</v>
      </c>
      <c r="K19" s="34">
        <v>4</v>
      </c>
      <c r="L19" s="34">
        <v>4</v>
      </c>
      <c r="M19" s="34">
        <v>6</v>
      </c>
      <c r="N19" s="34">
        <v>6</v>
      </c>
      <c r="O19" s="34">
        <v>6</v>
      </c>
      <c r="P19" s="35">
        <v>1</v>
      </c>
      <c r="Q19" s="36">
        <f t="shared" si="0"/>
        <v>1.04</v>
      </c>
      <c r="R19" s="36">
        <f t="shared" si="1"/>
        <v>1.0816000000000001</v>
      </c>
      <c r="S19" s="36">
        <f t="shared" si="1"/>
        <v>1.1464960000000002</v>
      </c>
      <c r="T19" s="36">
        <f t="shared" si="1"/>
        <v>1.2152857600000002</v>
      </c>
      <c r="U19" s="36">
        <f t="shared" si="1"/>
        <v>1.2882029056000004</v>
      </c>
      <c r="V19" s="37">
        <v>0</v>
      </c>
      <c r="W19" s="3" t="str">
        <f t="shared" si="2"/>
        <v>40104015 Erityisopetuksen opettaja/muu kuin edellä mainittu</v>
      </c>
      <c r="X19" s="33">
        <v>2458.15</v>
      </c>
      <c r="Y19" s="33">
        <v>2434.91</v>
      </c>
      <c r="Z19" s="33">
        <v>2250.42</v>
      </c>
      <c r="AA19" s="33">
        <v>2229.13</v>
      </c>
      <c r="AB19" s="2"/>
      <c r="AC19" s="2"/>
      <c r="AD19" s="2"/>
      <c r="AE19" s="2"/>
      <c r="AF19" s="40"/>
      <c r="AG19" s="40"/>
    </row>
    <row r="20" spans="1:33" x14ac:dyDescent="0.2">
      <c r="A20" s="3">
        <v>12</v>
      </c>
      <c r="B20" s="3">
        <v>40304028</v>
      </c>
      <c r="C20" s="31">
        <v>40104020</v>
      </c>
      <c r="D20" s="32" t="s">
        <v>62</v>
      </c>
      <c r="E20" s="33">
        <v>3152.27</v>
      </c>
      <c r="F20" s="33">
        <v>3122.46</v>
      </c>
      <c r="G20" s="19">
        <v>2901.42</v>
      </c>
      <c r="H20" s="19">
        <v>2873.97</v>
      </c>
      <c r="I20" s="3">
        <v>38</v>
      </c>
      <c r="J20" s="7">
        <v>0</v>
      </c>
      <c r="K20" s="34">
        <v>4</v>
      </c>
      <c r="L20" s="34">
        <v>4</v>
      </c>
      <c r="M20" s="34">
        <v>6</v>
      </c>
      <c r="N20" s="34">
        <v>6</v>
      </c>
      <c r="O20" s="34">
        <v>6</v>
      </c>
      <c r="P20" s="35">
        <v>1</v>
      </c>
      <c r="Q20" s="36">
        <f t="shared" si="0"/>
        <v>1.04</v>
      </c>
      <c r="R20" s="36">
        <f t="shared" si="1"/>
        <v>1.0816000000000001</v>
      </c>
      <c r="S20" s="36">
        <f t="shared" si="1"/>
        <v>1.1464960000000002</v>
      </c>
      <c r="T20" s="36">
        <f t="shared" si="1"/>
        <v>1.2152857600000002</v>
      </c>
      <c r="U20" s="36">
        <f t="shared" si="1"/>
        <v>1.2882029056000004</v>
      </c>
      <c r="V20" s="37">
        <v>0</v>
      </c>
      <c r="W20" s="3" t="str">
        <f t="shared" si="2"/>
        <v>40104020 Luokanopettaja/luokanopettajan kelpoisuus, ylempi korkeakoulututkinto,  aineenopettajan kelpoisuus jossakin peruskoulussa yhteisenä opetettavassa aineessa</v>
      </c>
      <c r="X20" s="33">
        <v>3152.27</v>
      </c>
      <c r="Y20" s="33">
        <v>3122.46</v>
      </c>
      <c r="Z20" s="33">
        <v>2901.42</v>
      </c>
      <c r="AA20" s="33">
        <v>2873.97</v>
      </c>
      <c r="AB20" s="2"/>
      <c r="AC20" s="2"/>
      <c r="AD20" s="2"/>
      <c r="AE20" s="2"/>
      <c r="AF20" s="40"/>
      <c r="AG20" s="40"/>
    </row>
    <row r="21" spans="1:33" x14ac:dyDescent="0.2">
      <c r="A21" s="3">
        <v>13</v>
      </c>
      <c r="B21" s="3">
        <v>40304030</v>
      </c>
      <c r="C21" s="31">
        <v>40104021</v>
      </c>
      <c r="D21" s="32" t="s">
        <v>63</v>
      </c>
      <c r="E21" s="33">
        <v>2918.74</v>
      </c>
      <c r="F21" s="33">
        <v>2891.15</v>
      </c>
      <c r="G21" s="19">
        <v>2686.48</v>
      </c>
      <c r="H21" s="19">
        <v>2661.09</v>
      </c>
      <c r="I21" s="3">
        <v>38</v>
      </c>
      <c r="J21" s="7">
        <v>0</v>
      </c>
      <c r="K21" s="34">
        <v>4</v>
      </c>
      <c r="L21" s="34">
        <v>4</v>
      </c>
      <c r="M21" s="34">
        <v>6</v>
      </c>
      <c r="N21" s="34">
        <v>6</v>
      </c>
      <c r="O21" s="34">
        <v>6</v>
      </c>
      <c r="P21" s="35">
        <v>1</v>
      </c>
      <c r="Q21" s="36">
        <f t="shared" si="0"/>
        <v>1.04</v>
      </c>
      <c r="R21" s="36">
        <f t="shared" si="1"/>
        <v>1.0816000000000001</v>
      </c>
      <c r="S21" s="36">
        <f t="shared" si="1"/>
        <v>1.1464960000000002</v>
      </c>
      <c r="T21" s="36">
        <f t="shared" si="1"/>
        <v>1.2152857600000002</v>
      </c>
      <c r="U21" s="36">
        <f t="shared" si="1"/>
        <v>1.2882029056000004</v>
      </c>
      <c r="V21" s="37">
        <v>0</v>
      </c>
      <c r="W21" s="3" t="str">
        <f t="shared" si="2"/>
        <v>40104021 Luokanopettaja/ylempi korkeakoulututkinto ja perus-/lukio-opetusta antavan opettajan kelpoisuus</v>
      </c>
      <c r="X21" s="33">
        <v>2918.74</v>
      </c>
      <c r="Y21" s="33">
        <v>2891.15</v>
      </c>
      <c r="Z21" s="33">
        <v>2686.48</v>
      </c>
      <c r="AA21" s="33">
        <v>2661.09</v>
      </c>
      <c r="AB21" s="2"/>
      <c r="AC21" s="2"/>
      <c r="AD21" s="2"/>
      <c r="AE21" s="2"/>
      <c r="AF21" s="40"/>
      <c r="AG21" s="40"/>
    </row>
    <row r="22" spans="1:33" x14ac:dyDescent="0.2">
      <c r="A22" s="3">
        <v>14</v>
      </c>
      <c r="B22" s="3">
        <v>40304031</v>
      </c>
      <c r="C22" s="31">
        <v>40104022</v>
      </c>
      <c r="D22" s="32" t="s">
        <v>64</v>
      </c>
      <c r="E22" s="33">
        <v>2824.53</v>
      </c>
      <c r="F22" s="33">
        <v>2797.8</v>
      </c>
      <c r="G22" s="19">
        <v>2599.7600000000002</v>
      </c>
      <c r="H22" s="19">
        <v>2575.16</v>
      </c>
      <c r="I22" s="3">
        <v>38</v>
      </c>
      <c r="J22" s="7">
        <v>0</v>
      </c>
      <c r="K22" s="34">
        <v>4</v>
      </c>
      <c r="L22" s="34">
        <v>4</v>
      </c>
      <c r="M22" s="34">
        <v>6</v>
      </c>
      <c r="N22" s="34">
        <v>6</v>
      </c>
      <c r="O22" s="34">
        <v>6</v>
      </c>
      <c r="P22" s="35">
        <v>1</v>
      </c>
      <c r="Q22" s="36">
        <f t="shared" si="0"/>
        <v>1.04</v>
      </c>
      <c r="R22" s="36">
        <f t="shared" si="1"/>
        <v>1.0816000000000001</v>
      </c>
      <c r="S22" s="36">
        <f t="shared" si="1"/>
        <v>1.1464960000000002</v>
      </c>
      <c r="T22" s="36">
        <f t="shared" si="1"/>
        <v>1.2152857600000002</v>
      </c>
      <c r="U22" s="36">
        <f t="shared" si="1"/>
        <v>1.2882029056000004</v>
      </c>
      <c r="V22" s="37">
        <v>0</v>
      </c>
      <c r="W22" s="3" t="str">
        <f t="shared" si="2"/>
        <v>40104022 Luokanopettaja/perus-/lukio-opetusta antavan opettajan kelpoisuus</v>
      </c>
      <c r="X22" s="33">
        <v>2824.53</v>
      </c>
      <c r="Y22" s="33">
        <v>2797.8</v>
      </c>
      <c r="Z22" s="33">
        <v>2599.7600000000002</v>
      </c>
      <c r="AA22" s="33">
        <v>2575.16</v>
      </c>
      <c r="AB22" s="2"/>
      <c r="AC22" s="2"/>
      <c r="AD22" s="2"/>
      <c r="AE22" s="2"/>
      <c r="AF22" s="40"/>
      <c r="AG22" s="40"/>
    </row>
    <row r="23" spans="1:33" x14ac:dyDescent="0.2">
      <c r="A23" s="3">
        <v>15</v>
      </c>
      <c r="B23" s="3">
        <v>40304098</v>
      </c>
      <c r="C23" s="31">
        <v>40104023</v>
      </c>
      <c r="D23" s="32" t="s">
        <v>65</v>
      </c>
      <c r="E23" s="33">
        <v>2304.37</v>
      </c>
      <c r="F23" s="33">
        <v>2282.7600000000002</v>
      </c>
      <c r="G23" s="19">
        <v>2120.9899999999998</v>
      </c>
      <c r="H23" s="19">
        <v>2101.11</v>
      </c>
      <c r="I23" s="3">
        <v>38</v>
      </c>
      <c r="J23" s="7">
        <v>0</v>
      </c>
      <c r="K23" s="34">
        <v>4</v>
      </c>
      <c r="L23" s="34">
        <v>4</v>
      </c>
      <c r="M23" s="34">
        <v>6</v>
      </c>
      <c r="N23" s="34">
        <v>6</v>
      </c>
      <c r="O23" s="34">
        <v>6</v>
      </c>
      <c r="P23" s="35">
        <v>1</v>
      </c>
      <c r="Q23" s="36">
        <f t="shared" si="0"/>
        <v>1.04</v>
      </c>
      <c r="R23" s="36">
        <f t="shared" si="1"/>
        <v>1.0816000000000001</v>
      </c>
      <c r="S23" s="36">
        <f t="shared" si="1"/>
        <v>1.1464960000000002</v>
      </c>
      <c r="T23" s="36">
        <f t="shared" si="1"/>
        <v>1.2152857600000002</v>
      </c>
      <c r="U23" s="36">
        <f t="shared" si="1"/>
        <v>1.2882029056000004</v>
      </c>
      <c r="V23" s="37">
        <v>0</v>
      </c>
      <c r="W23" s="3" t="str">
        <f t="shared" si="2"/>
        <v>40104023 Luokanopettaja/korkeakoulututkinto/lastentarhanopettajan tutkinto</v>
      </c>
      <c r="X23" s="33">
        <v>2304.37</v>
      </c>
      <c r="Y23" s="33">
        <v>2282.7600000000002</v>
      </c>
      <c r="Z23" s="33">
        <v>2120.9899999999998</v>
      </c>
      <c r="AA23" s="33">
        <v>2101.11</v>
      </c>
      <c r="AB23" s="2"/>
      <c r="AC23" s="2"/>
      <c r="AD23" s="2"/>
      <c r="AE23" s="2"/>
      <c r="AF23" s="40"/>
      <c r="AG23" s="40"/>
    </row>
    <row r="24" spans="1:33" x14ac:dyDescent="0.2">
      <c r="A24" s="3">
        <v>16</v>
      </c>
      <c r="B24" s="3">
        <v>40304033</v>
      </c>
      <c r="C24" s="31">
        <v>40104024</v>
      </c>
      <c r="D24" s="32" t="s">
        <v>66</v>
      </c>
      <c r="E24" s="33">
        <v>2197.66</v>
      </c>
      <c r="F24" s="33">
        <v>2177.88</v>
      </c>
      <c r="G24" s="19">
        <v>2022.76</v>
      </c>
      <c r="H24" s="19">
        <v>2004.57</v>
      </c>
      <c r="I24" s="3">
        <v>38</v>
      </c>
      <c r="J24" s="7">
        <v>0</v>
      </c>
      <c r="K24" s="34">
        <v>4</v>
      </c>
      <c r="L24" s="34">
        <v>4</v>
      </c>
      <c r="M24" s="34">
        <v>6</v>
      </c>
      <c r="N24" s="34">
        <v>6</v>
      </c>
      <c r="O24" s="34">
        <v>6</v>
      </c>
      <c r="P24" s="35">
        <v>1</v>
      </c>
      <c r="Q24" s="36">
        <f t="shared" si="0"/>
        <v>1.04</v>
      </c>
      <c r="R24" s="36">
        <f t="shared" si="1"/>
        <v>1.0816000000000001</v>
      </c>
      <c r="S24" s="36">
        <f t="shared" si="1"/>
        <v>1.1464960000000002</v>
      </c>
      <c r="T24" s="36">
        <f t="shared" si="1"/>
        <v>1.2152857600000002</v>
      </c>
      <c r="U24" s="36">
        <f t="shared" si="1"/>
        <v>1.2882029056000004</v>
      </c>
      <c r="V24" s="37">
        <v>0</v>
      </c>
      <c r="W24" s="3" t="str">
        <f t="shared" si="2"/>
        <v>40104024 Luokanopettaja/muu kuin edellä mainittu</v>
      </c>
      <c r="X24" s="33">
        <v>2197.66</v>
      </c>
      <c r="Y24" s="33">
        <v>2177.88</v>
      </c>
      <c r="Z24" s="33">
        <v>2022.76</v>
      </c>
      <c r="AA24" s="33">
        <v>2004.57</v>
      </c>
      <c r="AB24" s="2"/>
      <c r="AC24" s="2"/>
      <c r="AD24" s="2"/>
      <c r="AE24" s="2"/>
      <c r="AF24" s="40"/>
      <c r="AG24" s="40"/>
    </row>
    <row r="25" spans="1:33" x14ac:dyDescent="0.2">
      <c r="A25" s="3">
        <v>17</v>
      </c>
      <c r="B25" s="3">
        <v>40307038</v>
      </c>
      <c r="C25" s="31">
        <v>40107001</v>
      </c>
      <c r="D25" s="32" t="s">
        <v>67</v>
      </c>
      <c r="E25" s="33">
        <v>3183.39</v>
      </c>
      <c r="F25" s="33">
        <v>3153.29</v>
      </c>
      <c r="G25" s="19">
        <v>2901.42</v>
      </c>
      <c r="H25" s="19">
        <v>2873.97</v>
      </c>
      <c r="I25" s="3">
        <v>38</v>
      </c>
      <c r="J25" s="7">
        <v>0.94</v>
      </c>
      <c r="K25" s="34">
        <v>4</v>
      </c>
      <c r="L25" s="34">
        <v>4</v>
      </c>
      <c r="M25" s="34">
        <v>6</v>
      </c>
      <c r="N25" s="34">
        <v>6</v>
      </c>
      <c r="O25" s="34">
        <v>6</v>
      </c>
      <c r="P25" s="35">
        <v>1</v>
      </c>
      <c r="Q25" s="36">
        <f t="shared" si="0"/>
        <v>1.04</v>
      </c>
      <c r="R25" s="36">
        <f t="shared" ref="R25:U40" si="3">Q25*(L25/100+1)</f>
        <v>1.0816000000000001</v>
      </c>
      <c r="S25" s="36">
        <f t="shared" si="3"/>
        <v>1.1464960000000002</v>
      </c>
      <c r="T25" s="36">
        <f t="shared" si="3"/>
        <v>1.2152857600000002</v>
      </c>
      <c r="U25" s="36">
        <f t="shared" si="3"/>
        <v>1.2882029056000004</v>
      </c>
      <c r="V25" s="37">
        <v>0</v>
      </c>
      <c r="W25" s="3" t="str">
        <f t="shared" si="2"/>
        <v xml:space="preserve">40107001 Vuosiluokkien 7–9 tuntiopettaja/ylempi korkeakoulututkinto ja perus-/lukio-opetusta antavan opettajan kelpoisuus tai aiempi vanhemman lehtorin kelpoisuus  </v>
      </c>
      <c r="X25" s="33">
        <v>3183.39</v>
      </c>
      <c r="Y25" s="33">
        <v>3153.29</v>
      </c>
      <c r="Z25" s="33">
        <v>2901.42</v>
      </c>
      <c r="AA25" s="33">
        <v>2873.97</v>
      </c>
      <c r="AB25" s="2"/>
      <c r="AC25" s="2"/>
      <c r="AD25" s="2"/>
      <c r="AE25" s="2"/>
      <c r="AF25" s="40"/>
      <c r="AG25" s="40"/>
    </row>
    <row r="26" spans="1:33" x14ac:dyDescent="0.2">
      <c r="A26" s="3">
        <v>18</v>
      </c>
      <c r="B26" s="3">
        <v>40307040</v>
      </c>
      <c r="C26" s="31">
        <v>40107002</v>
      </c>
      <c r="D26" s="32" t="s">
        <v>68</v>
      </c>
      <c r="E26" s="33">
        <v>2958.53</v>
      </c>
      <c r="F26" s="33">
        <v>2930.57</v>
      </c>
      <c r="G26" s="19">
        <v>2704.91</v>
      </c>
      <c r="H26" s="19">
        <v>2679.35</v>
      </c>
      <c r="I26" s="3">
        <v>38</v>
      </c>
      <c r="J26" s="7">
        <v>0.94</v>
      </c>
      <c r="K26" s="34">
        <v>4</v>
      </c>
      <c r="L26" s="34">
        <v>4</v>
      </c>
      <c r="M26" s="34">
        <v>6</v>
      </c>
      <c r="N26" s="34">
        <v>6</v>
      </c>
      <c r="O26" s="34">
        <v>6</v>
      </c>
      <c r="P26" s="35">
        <v>1</v>
      </c>
      <c r="Q26" s="36">
        <f t="shared" si="0"/>
        <v>1.04</v>
      </c>
      <c r="R26" s="36">
        <f t="shared" si="3"/>
        <v>1.0816000000000001</v>
      </c>
      <c r="S26" s="36">
        <f t="shared" si="3"/>
        <v>1.1464960000000002</v>
      </c>
      <c r="T26" s="36">
        <f t="shared" si="3"/>
        <v>1.2152857600000002</v>
      </c>
      <c r="U26" s="36">
        <f t="shared" si="3"/>
        <v>1.2882029056000004</v>
      </c>
      <c r="V26" s="37">
        <v>0</v>
      </c>
      <c r="W26" s="3" t="str">
        <f t="shared" si="2"/>
        <v>40107002 Vuosiluokkien 7–9 tuntiopettaja/muu kuin em. perus-, aineen-, luokan- tai erityisopetuksen opettajan kelpoisuus</v>
      </c>
      <c r="X26" s="33">
        <v>2958.53</v>
      </c>
      <c r="Y26" s="33">
        <v>2930.57</v>
      </c>
      <c r="Z26" s="33">
        <v>2704.91</v>
      </c>
      <c r="AA26" s="33">
        <v>2679.35</v>
      </c>
      <c r="AB26" s="2"/>
      <c r="AC26" s="2"/>
      <c r="AD26" s="2"/>
      <c r="AE26" s="2"/>
      <c r="AF26" s="40"/>
      <c r="AG26" s="40"/>
    </row>
    <row r="27" spans="1:33" x14ac:dyDescent="0.2">
      <c r="A27" s="3">
        <v>19</v>
      </c>
      <c r="B27" s="3">
        <v>40307041</v>
      </c>
      <c r="C27" s="31">
        <v>40107003</v>
      </c>
      <c r="D27" s="32" t="s">
        <v>69</v>
      </c>
      <c r="E27" s="33">
        <v>2597.0500000000002</v>
      </c>
      <c r="F27" s="33">
        <v>2572.4899999999998</v>
      </c>
      <c r="G27" s="19">
        <v>2370.94</v>
      </c>
      <c r="H27" s="19">
        <v>2348.52</v>
      </c>
      <c r="I27" s="3">
        <v>38</v>
      </c>
      <c r="J27" s="7">
        <v>0.94</v>
      </c>
      <c r="K27" s="34">
        <v>4</v>
      </c>
      <c r="L27" s="34">
        <v>4</v>
      </c>
      <c r="M27" s="34">
        <v>6</v>
      </c>
      <c r="N27" s="34">
        <v>6</v>
      </c>
      <c r="O27" s="34">
        <v>6</v>
      </c>
      <c r="P27" s="35">
        <v>1</v>
      </c>
      <c r="Q27" s="36">
        <f t="shared" si="0"/>
        <v>1.04</v>
      </c>
      <c r="R27" s="36">
        <f t="shared" si="3"/>
        <v>1.0816000000000001</v>
      </c>
      <c r="S27" s="36">
        <f t="shared" si="3"/>
        <v>1.1464960000000002</v>
      </c>
      <c r="T27" s="36">
        <f t="shared" si="3"/>
        <v>1.2152857600000002</v>
      </c>
      <c r="U27" s="36">
        <f t="shared" si="3"/>
        <v>1.2882029056000004</v>
      </c>
      <c r="V27" s="37">
        <v>0</v>
      </c>
      <c r="W27" s="3" t="str">
        <f t="shared" si="2"/>
        <v>40107003 Vuosiluokkien 7–9 tuntiopettaja/ylempi korkeakoulututkinto</v>
      </c>
      <c r="X27" s="33">
        <v>2597.0500000000002</v>
      </c>
      <c r="Y27" s="33">
        <v>2572.4899999999998</v>
      </c>
      <c r="Z27" s="33">
        <v>2370.94</v>
      </c>
      <c r="AA27" s="33">
        <v>2348.52</v>
      </c>
      <c r="AB27" s="2"/>
      <c r="AC27" s="2"/>
      <c r="AD27" s="2"/>
      <c r="AE27" s="2"/>
      <c r="AF27" s="40"/>
      <c r="AG27" s="40"/>
    </row>
    <row r="28" spans="1:33" x14ac:dyDescent="0.2">
      <c r="A28" s="3">
        <v>20</v>
      </c>
      <c r="B28" s="3">
        <v>40307042</v>
      </c>
      <c r="C28" s="31">
        <v>40107004</v>
      </c>
      <c r="D28" s="32" t="s">
        <v>70</v>
      </c>
      <c r="E28" s="33">
        <v>2482.4499999999998</v>
      </c>
      <c r="F28" s="33">
        <v>2458.9699999999998</v>
      </c>
      <c r="G28" s="19">
        <v>2269.4499999999998</v>
      </c>
      <c r="H28" s="19">
        <v>2247.9899999999998</v>
      </c>
      <c r="I28" s="3">
        <v>38</v>
      </c>
      <c r="J28" s="7">
        <v>0.94</v>
      </c>
      <c r="K28" s="34">
        <v>4</v>
      </c>
      <c r="L28" s="34">
        <v>4</v>
      </c>
      <c r="M28" s="34">
        <v>6</v>
      </c>
      <c r="N28" s="34">
        <v>6</v>
      </c>
      <c r="O28" s="34">
        <v>6</v>
      </c>
      <c r="P28" s="35">
        <v>1</v>
      </c>
      <c r="Q28" s="36">
        <f t="shared" si="0"/>
        <v>1.04</v>
      </c>
      <c r="R28" s="36">
        <f t="shared" si="3"/>
        <v>1.0816000000000001</v>
      </c>
      <c r="S28" s="36">
        <f t="shared" si="3"/>
        <v>1.1464960000000002</v>
      </c>
      <c r="T28" s="36">
        <f t="shared" si="3"/>
        <v>1.2152857600000002</v>
      </c>
      <c r="U28" s="36">
        <f t="shared" si="3"/>
        <v>1.2882029056000004</v>
      </c>
      <c r="V28" s="37">
        <v>0</v>
      </c>
      <c r="W28" s="3" t="str">
        <f t="shared" si="2"/>
        <v>40107004 Vuosiluokkien 7–9 tuntiopettaja/korkeakoulututkinto</v>
      </c>
      <c r="X28" s="33">
        <v>2482.4499999999998</v>
      </c>
      <c r="Y28" s="33">
        <v>2458.9699999999998</v>
      </c>
      <c r="Z28" s="33">
        <v>2269.4499999999998</v>
      </c>
      <c r="AA28" s="33">
        <v>2247.9899999999998</v>
      </c>
      <c r="AB28" s="2"/>
      <c r="AC28" s="2"/>
      <c r="AD28" s="2"/>
      <c r="AE28" s="2"/>
      <c r="AF28" s="40"/>
      <c r="AG28" s="40"/>
    </row>
    <row r="29" spans="1:33" x14ac:dyDescent="0.2">
      <c r="A29" s="3">
        <v>21</v>
      </c>
      <c r="B29" s="3">
        <v>40307043</v>
      </c>
      <c r="C29" s="31">
        <v>40107005</v>
      </c>
      <c r="D29" s="32" t="s">
        <v>71</v>
      </c>
      <c r="E29" s="33">
        <v>2342.12</v>
      </c>
      <c r="F29" s="33">
        <v>2319.9499999999998</v>
      </c>
      <c r="G29" s="19">
        <v>2145</v>
      </c>
      <c r="H29" s="19">
        <v>2124.7199999999998</v>
      </c>
      <c r="I29" s="3">
        <v>38</v>
      </c>
      <c r="J29" s="7">
        <v>0.94</v>
      </c>
      <c r="K29" s="34">
        <v>4</v>
      </c>
      <c r="L29" s="34">
        <v>4</v>
      </c>
      <c r="M29" s="34">
        <v>6</v>
      </c>
      <c r="N29" s="34">
        <v>6</v>
      </c>
      <c r="O29" s="34">
        <v>6</v>
      </c>
      <c r="P29" s="35">
        <v>1</v>
      </c>
      <c r="Q29" s="36">
        <f t="shared" si="0"/>
        <v>1.04</v>
      </c>
      <c r="R29" s="36">
        <f t="shared" si="3"/>
        <v>1.0816000000000001</v>
      </c>
      <c r="S29" s="36">
        <f t="shared" si="3"/>
        <v>1.1464960000000002</v>
      </c>
      <c r="T29" s="36">
        <f t="shared" si="3"/>
        <v>1.2152857600000002</v>
      </c>
      <c r="U29" s="36">
        <f t="shared" si="3"/>
        <v>1.2882029056000004</v>
      </c>
      <c r="V29" s="37">
        <v>0</v>
      </c>
      <c r="W29" s="3" t="str">
        <f t="shared" si="2"/>
        <v>40107005 Vuosiluokkien 7–9 tuntiopettaja/muu kuin edellä mainittu</v>
      </c>
      <c r="X29" s="33">
        <v>2342.12</v>
      </c>
      <c r="Y29" s="33">
        <v>2319.9499999999998</v>
      </c>
      <c r="Z29" s="33">
        <v>2145</v>
      </c>
      <c r="AA29" s="33">
        <v>2124.7199999999998</v>
      </c>
      <c r="AB29" s="2"/>
      <c r="AC29" s="2"/>
      <c r="AD29" s="2"/>
      <c r="AE29" s="2"/>
      <c r="AF29" s="40"/>
      <c r="AG29" s="40"/>
    </row>
    <row r="30" spans="1:33" x14ac:dyDescent="0.2">
      <c r="A30" s="3">
        <v>22</v>
      </c>
      <c r="B30" s="3">
        <v>40307044</v>
      </c>
      <c r="C30" s="31">
        <v>40107010</v>
      </c>
      <c r="D30" s="32" t="s">
        <v>72</v>
      </c>
      <c r="E30" s="33">
        <v>3186.97</v>
      </c>
      <c r="F30" s="33">
        <v>3156.85</v>
      </c>
      <c r="G30" s="19">
        <v>2921.56</v>
      </c>
      <c r="H30" s="19">
        <v>2893.93</v>
      </c>
      <c r="I30" s="3">
        <v>38</v>
      </c>
      <c r="J30" s="7">
        <v>0.94</v>
      </c>
      <c r="K30" s="34">
        <v>4</v>
      </c>
      <c r="L30" s="34">
        <v>4</v>
      </c>
      <c r="M30" s="34">
        <v>6</v>
      </c>
      <c r="N30" s="34">
        <v>6</v>
      </c>
      <c r="O30" s="34">
        <v>6</v>
      </c>
      <c r="P30" s="35">
        <v>1</v>
      </c>
      <c r="Q30" s="36">
        <f t="shared" si="0"/>
        <v>1.04</v>
      </c>
      <c r="R30" s="36">
        <f t="shared" si="3"/>
        <v>1.0816000000000001</v>
      </c>
      <c r="S30" s="36">
        <f t="shared" si="3"/>
        <v>1.1464960000000002</v>
      </c>
      <c r="T30" s="36">
        <f t="shared" si="3"/>
        <v>1.2152857600000002</v>
      </c>
      <c r="U30" s="36">
        <f t="shared" si="3"/>
        <v>1.2882029056000004</v>
      </c>
      <c r="V30" s="37">
        <v>0</v>
      </c>
      <c r="W30" s="3" t="str">
        <f t="shared" si="2"/>
        <v>40107010 Erityisopetuksen tuntiopettaja/ylempi korkeakoulututkinto ja erityisopettajan kelpoisuus</v>
      </c>
      <c r="X30" s="33">
        <v>3186.97</v>
      </c>
      <c r="Y30" s="33">
        <v>3156.85</v>
      </c>
      <c r="Z30" s="33">
        <v>2921.56</v>
      </c>
      <c r="AA30" s="33">
        <v>2893.93</v>
      </c>
      <c r="AB30" s="2"/>
      <c r="AC30" s="2"/>
      <c r="AD30" s="2"/>
      <c r="AE30" s="2"/>
      <c r="AF30" s="40"/>
      <c r="AG30" s="40"/>
    </row>
    <row r="31" spans="1:33" x14ac:dyDescent="0.2">
      <c r="A31" s="3">
        <v>23</v>
      </c>
      <c r="B31" s="3">
        <v>40307046</v>
      </c>
      <c r="C31" s="31">
        <v>40107011</v>
      </c>
      <c r="D31" s="32" t="s">
        <v>73</v>
      </c>
      <c r="E31" s="33">
        <v>3077.36</v>
      </c>
      <c r="F31" s="33">
        <v>3048.23</v>
      </c>
      <c r="G31" s="19">
        <v>2819.4</v>
      </c>
      <c r="H31" s="19">
        <v>2792.73</v>
      </c>
      <c r="I31" s="3">
        <v>38</v>
      </c>
      <c r="J31" s="7">
        <v>0.94</v>
      </c>
      <c r="K31" s="34">
        <v>4</v>
      </c>
      <c r="L31" s="34">
        <v>4</v>
      </c>
      <c r="M31" s="34">
        <v>6</v>
      </c>
      <c r="N31" s="34">
        <v>6</v>
      </c>
      <c r="O31" s="34">
        <v>6</v>
      </c>
      <c r="P31" s="35">
        <v>1</v>
      </c>
      <c r="Q31" s="36">
        <f t="shared" si="0"/>
        <v>1.04</v>
      </c>
      <c r="R31" s="36">
        <f t="shared" si="3"/>
        <v>1.0816000000000001</v>
      </c>
      <c r="S31" s="36">
        <f t="shared" si="3"/>
        <v>1.1464960000000002</v>
      </c>
      <c r="T31" s="36">
        <f t="shared" si="3"/>
        <v>1.2152857600000002</v>
      </c>
      <c r="U31" s="36">
        <f t="shared" si="3"/>
        <v>1.2882029056000004</v>
      </c>
      <c r="V31" s="37">
        <v>0</v>
      </c>
      <c r="W31" s="3" t="str">
        <f t="shared" si="2"/>
        <v>40107011 Erityisopetuksen tuntiopettaja/alempi korkeakoulututkinto ja erityisopettajan kelpoisuus</v>
      </c>
      <c r="X31" s="33">
        <v>3077.36</v>
      </c>
      <c r="Y31" s="33">
        <v>3048.23</v>
      </c>
      <c r="Z31" s="33">
        <v>2819.4</v>
      </c>
      <c r="AA31" s="33">
        <v>2792.73</v>
      </c>
      <c r="AB31" s="2"/>
      <c r="AC31" s="2"/>
      <c r="AD31" s="2"/>
      <c r="AE31" s="2"/>
      <c r="AF31" s="40"/>
      <c r="AG31" s="40"/>
    </row>
    <row r="32" spans="1:33" x14ac:dyDescent="0.2">
      <c r="A32" s="3">
        <v>24</v>
      </c>
      <c r="B32" s="3">
        <v>40307045</v>
      </c>
      <c r="C32" s="31">
        <v>40107012</v>
      </c>
      <c r="D32" s="32" t="s">
        <v>74</v>
      </c>
      <c r="E32" s="33">
        <v>2982.06</v>
      </c>
      <c r="F32" s="33">
        <v>2953.83</v>
      </c>
      <c r="G32" s="19">
        <v>2729.03</v>
      </c>
      <c r="H32" s="19">
        <v>2703.19</v>
      </c>
      <c r="I32" s="3">
        <v>38</v>
      </c>
      <c r="J32" s="7">
        <v>0.94</v>
      </c>
      <c r="K32" s="34">
        <v>4</v>
      </c>
      <c r="L32" s="34">
        <v>4</v>
      </c>
      <c r="M32" s="34">
        <v>6</v>
      </c>
      <c r="N32" s="34">
        <v>6</v>
      </c>
      <c r="O32" s="34">
        <v>6</v>
      </c>
      <c r="P32" s="35">
        <v>1</v>
      </c>
      <c r="Q32" s="36">
        <f t="shared" si="0"/>
        <v>1.04</v>
      </c>
      <c r="R32" s="36">
        <f t="shared" si="3"/>
        <v>1.0816000000000001</v>
      </c>
      <c r="S32" s="36">
        <f t="shared" si="3"/>
        <v>1.1464960000000002</v>
      </c>
      <c r="T32" s="36">
        <f t="shared" si="3"/>
        <v>1.2152857600000002</v>
      </c>
      <c r="U32" s="36">
        <f t="shared" si="3"/>
        <v>1.2882029056000004</v>
      </c>
      <c r="V32" s="37">
        <v>0</v>
      </c>
      <c r="W32" s="3" t="str">
        <f t="shared" si="2"/>
        <v>40107012 Erityisopetuksen tuntiopettaja/erityisopettajan kelpoisuus</v>
      </c>
      <c r="X32" s="33">
        <v>2982.06</v>
      </c>
      <c r="Y32" s="33">
        <v>2953.83</v>
      </c>
      <c r="Z32" s="33">
        <v>2729.03</v>
      </c>
      <c r="AA32" s="33">
        <v>2703.19</v>
      </c>
      <c r="AB32" s="2"/>
      <c r="AC32" s="2"/>
      <c r="AD32" s="2"/>
      <c r="AE32" s="2"/>
      <c r="AF32" s="40"/>
      <c r="AG32" s="40"/>
    </row>
    <row r="33" spans="1:33" x14ac:dyDescent="0.2">
      <c r="A33" s="3">
        <v>25</v>
      </c>
      <c r="B33" s="3">
        <v>40307047</v>
      </c>
      <c r="C33" s="31">
        <v>40107013</v>
      </c>
      <c r="D33" s="32" t="s">
        <v>75</v>
      </c>
      <c r="E33" s="33">
        <v>2931.61</v>
      </c>
      <c r="F33" s="33">
        <v>2903.9</v>
      </c>
      <c r="G33" s="19">
        <v>2686.48</v>
      </c>
      <c r="H33" s="19">
        <v>2661.09</v>
      </c>
      <c r="I33" s="3">
        <v>38</v>
      </c>
      <c r="J33" s="7">
        <v>0.94</v>
      </c>
      <c r="K33" s="34">
        <v>4</v>
      </c>
      <c r="L33" s="34">
        <v>4</v>
      </c>
      <c r="M33" s="34">
        <v>6</v>
      </c>
      <c r="N33" s="34">
        <v>6</v>
      </c>
      <c r="O33" s="34">
        <v>6</v>
      </c>
      <c r="P33" s="35">
        <v>1</v>
      </c>
      <c r="Q33" s="36">
        <f t="shared" si="0"/>
        <v>1.04</v>
      </c>
      <c r="R33" s="36">
        <f t="shared" si="3"/>
        <v>1.0816000000000001</v>
      </c>
      <c r="S33" s="36">
        <f t="shared" si="3"/>
        <v>1.1464960000000002</v>
      </c>
      <c r="T33" s="36">
        <f t="shared" si="3"/>
        <v>1.2152857600000002</v>
      </c>
      <c r="U33" s="36">
        <f t="shared" si="3"/>
        <v>1.2882029056000004</v>
      </c>
      <c r="V33" s="37">
        <v>0</v>
      </c>
      <c r="W33" s="3" t="str">
        <f t="shared" si="2"/>
        <v>40107013 Erityisopetuksen tuntiopettaja/ylempi korkeakoulututkinto ja perus/lukio-opetusta antavan opettajan kelpoisuus</v>
      </c>
      <c r="X33" s="33">
        <v>2931.61</v>
      </c>
      <c r="Y33" s="33">
        <v>2903.9</v>
      </c>
      <c r="Z33" s="33">
        <v>2686.48</v>
      </c>
      <c r="AA33" s="33">
        <v>2661.09</v>
      </c>
      <c r="AB33" s="2"/>
      <c r="AC33" s="2"/>
      <c r="AD33" s="2"/>
      <c r="AE33" s="2"/>
      <c r="AF33" s="40"/>
      <c r="AG33" s="40"/>
    </row>
    <row r="34" spans="1:33" x14ac:dyDescent="0.2">
      <c r="A34" s="3">
        <v>26</v>
      </c>
      <c r="B34" s="3">
        <v>40307048</v>
      </c>
      <c r="C34" s="31">
        <v>40107014</v>
      </c>
      <c r="D34" s="32" t="s">
        <v>76</v>
      </c>
      <c r="E34" s="33">
        <v>2814.54</v>
      </c>
      <c r="F34" s="33">
        <v>2787.97</v>
      </c>
      <c r="G34" s="19">
        <v>2574.7399999999998</v>
      </c>
      <c r="H34" s="19">
        <v>2550.44</v>
      </c>
      <c r="I34" s="3">
        <v>38</v>
      </c>
      <c r="J34" s="7">
        <v>0.94</v>
      </c>
      <c r="K34" s="34">
        <v>4</v>
      </c>
      <c r="L34" s="34">
        <v>4</v>
      </c>
      <c r="M34" s="34">
        <v>6</v>
      </c>
      <c r="N34" s="34">
        <v>6</v>
      </c>
      <c r="O34" s="34">
        <v>6</v>
      </c>
      <c r="P34" s="35">
        <v>1</v>
      </c>
      <c r="Q34" s="36">
        <f t="shared" si="0"/>
        <v>1.04</v>
      </c>
      <c r="R34" s="36">
        <f t="shared" si="3"/>
        <v>1.0816000000000001</v>
      </c>
      <c r="S34" s="36">
        <f t="shared" si="3"/>
        <v>1.1464960000000002</v>
      </c>
      <c r="T34" s="36">
        <f t="shared" si="3"/>
        <v>1.2152857600000002</v>
      </c>
      <c r="U34" s="36">
        <f t="shared" si="3"/>
        <v>1.2882029056000004</v>
      </c>
      <c r="V34" s="37">
        <v>0</v>
      </c>
      <c r="W34" s="3" t="str">
        <f t="shared" si="2"/>
        <v>40107014 Vaikeimmin kehitysvammaisille (EHA 2) annettavan opetuksen erityisopettajan kelpoisuus tai perus-/lukio-opetusta antavan opettajan kelpoisuus.</v>
      </c>
      <c r="X34" s="33">
        <v>2814.54</v>
      </c>
      <c r="Y34" s="33">
        <v>2787.97</v>
      </c>
      <c r="Z34" s="33">
        <v>2574.7399999999998</v>
      </c>
      <c r="AA34" s="33">
        <v>2550.44</v>
      </c>
      <c r="AB34" s="2"/>
      <c r="AC34" s="2"/>
      <c r="AD34" s="2"/>
      <c r="AE34" s="2"/>
      <c r="AF34" s="40"/>
      <c r="AG34" s="40"/>
    </row>
    <row r="35" spans="1:33" x14ac:dyDescent="0.2">
      <c r="A35" s="3">
        <v>27</v>
      </c>
      <c r="B35" s="3">
        <v>40307049</v>
      </c>
      <c r="C35" s="31">
        <v>40107015</v>
      </c>
      <c r="D35" s="32" t="s">
        <v>77</v>
      </c>
      <c r="E35" s="33">
        <v>2458.15</v>
      </c>
      <c r="F35" s="33">
        <v>2434.91</v>
      </c>
      <c r="G35" s="19">
        <v>2250.42</v>
      </c>
      <c r="H35" s="19">
        <v>2229.13</v>
      </c>
      <c r="I35" s="3">
        <v>38</v>
      </c>
      <c r="J35" s="7">
        <v>0.94</v>
      </c>
      <c r="K35" s="34">
        <v>4</v>
      </c>
      <c r="L35" s="34">
        <v>4</v>
      </c>
      <c r="M35" s="34">
        <v>6</v>
      </c>
      <c r="N35" s="34">
        <v>6</v>
      </c>
      <c r="O35" s="34">
        <v>6</v>
      </c>
      <c r="P35" s="35">
        <v>1</v>
      </c>
      <c r="Q35" s="36">
        <f t="shared" si="0"/>
        <v>1.04</v>
      </c>
      <c r="R35" s="36">
        <f t="shared" si="3"/>
        <v>1.0816000000000001</v>
      </c>
      <c r="S35" s="36">
        <f t="shared" si="3"/>
        <v>1.1464960000000002</v>
      </c>
      <c r="T35" s="36">
        <f t="shared" si="3"/>
        <v>1.2152857600000002</v>
      </c>
      <c r="U35" s="36">
        <f t="shared" si="3"/>
        <v>1.2882029056000004</v>
      </c>
      <c r="V35" s="37">
        <v>0</v>
      </c>
      <c r="W35" s="3" t="str">
        <f t="shared" si="2"/>
        <v>40107015 Erityisopetuksen tuntiopettaja/muu kuin edellä mainittu</v>
      </c>
      <c r="X35" s="33">
        <v>2458.15</v>
      </c>
      <c r="Y35" s="33">
        <v>2434.91</v>
      </c>
      <c r="Z35" s="33">
        <v>2250.42</v>
      </c>
      <c r="AA35" s="33">
        <v>2229.13</v>
      </c>
      <c r="AB35" s="2"/>
      <c r="AC35" s="2"/>
      <c r="AD35" s="2"/>
      <c r="AE35" s="2"/>
      <c r="AF35" s="40"/>
      <c r="AG35" s="40"/>
    </row>
    <row r="36" spans="1:33" x14ac:dyDescent="0.2">
      <c r="A36" s="3">
        <v>28</v>
      </c>
      <c r="B36" s="3">
        <v>40307054</v>
      </c>
      <c r="C36" s="31">
        <v>40107020</v>
      </c>
      <c r="D36" s="32" t="s">
        <v>78</v>
      </c>
      <c r="E36" s="33">
        <v>3152.27</v>
      </c>
      <c r="F36" s="33">
        <v>3122.46</v>
      </c>
      <c r="G36" s="19">
        <v>2901.42</v>
      </c>
      <c r="H36" s="19">
        <v>2873.97</v>
      </c>
      <c r="I36" s="3">
        <v>38</v>
      </c>
      <c r="J36" s="7">
        <v>0.94</v>
      </c>
      <c r="K36" s="34">
        <v>4</v>
      </c>
      <c r="L36" s="34">
        <v>4</v>
      </c>
      <c r="M36" s="34">
        <v>6</v>
      </c>
      <c r="N36" s="34">
        <v>6</v>
      </c>
      <c r="O36" s="34">
        <v>6</v>
      </c>
      <c r="P36" s="35">
        <v>1</v>
      </c>
      <c r="Q36" s="36">
        <f t="shared" si="0"/>
        <v>1.04</v>
      </c>
      <c r="R36" s="36">
        <f t="shared" si="3"/>
        <v>1.0816000000000001</v>
      </c>
      <c r="S36" s="36">
        <f t="shared" si="3"/>
        <v>1.1464960000000002</v>
      </c>
      <c r="T36" s="36">
        <f t="shared" si="3"/>
        <v>1.2152857600000002</v>
      </c>
      <c r="U36" s="36">
        <f t="shared" si="3"/>
        <v>1.2882029056000004</v>
      </c>
      <c r="V36" s="37">
        <v>0</v>
      </c>
      <c r="W36" s="3" t="str">
        <f t="shared" si="2"/>
        <v>40107020 Vuosiluokkien 1–6 tuntiopettaja/luokanopettajan kelpoisuus, ylempi korkeakoulututkinto ja aineenopettajan kelpoisuus jossakin peruskoulussa  yhteisenä opetettavassa aineessa</v>
      </c>
      <c r="X36" s="33">
        <v>3152.27</v>
      </c>
      <c r="Y36" s="33">
        <v>3122.46</v>
      </c>
      <c r="Z36" s="33">
        <v>2901.42</v>
      </c>
      <c r="AA36" s="33">
        <v>2873.97</v>
      </c>
      <c r="AB36" s="2"/>
      <c r="AC36" s="2"/>
      <c r="AD36" s="2"/>
      <c r="AE36" s="2"/>
      <c r="AF36" s="40"/>
      <c r="AG36" s="40"/>
    </row>
    <row r="37" spans="1:33" x14ac:dyDescent="0.2">
      <c r="A37" s="3">
        <v>29</v>
      </c>
      <c r="B37" s="3">
        <v>40307056</v>
      </c>
      <c r="C37" s="31">
        <v>40107021</v>
      </c>
      <c r="D37" s="32" t="s">
        <v>79</v>
      </c>
      <c r="E37" s="33">
        <v>2918.74</v>
      </c>
      <c r="F37" s="33">
        <v>2891.15</v>
      </c>
      <c r="G37" s="19">
        <v>2686.48</v>
      </c>
      <c r="H37" s="19">
        <v>2661.09</v>
      </c>
      <c r="I37" s="3">
        <v>38</v>
      </c>
      <c r="J37" s="7">
        <v>0.94</v>
      </c>
      <c r="K37" s="34">
        <v>4</v>
      </c>
      <c r="L37" s="34">
        <v>4</v>
      </c>
      <c r="M37" s="34">
        <v>6</v>
      </c>
      <c r="N37" s="34">
        <v>6</v>
      </c>
      <c r="O37" s="34">
        <v>6</v>
      </c>
      <c r="P37" s="35">
        <v>1</v>
      </c>
      <c r="Q37" s="36">
        <f t="shared" si="0"/>
        <v>1.04</v>
      </c>
      <c r="R37" s="36">
        <f t="shared" si="3"/>
        <v>1.0816000000000001</v>
      </c>
      <c r="S37" s="36">
        <f t="shared" si="3"/>
        <v>1.1464960000000002</v>
      </c>
      <c r="T37" s="36">
        <f t="shared" si="3"/>
        <v>1.2152857600000002</v>
      </c>
      <c r="U37" s="36">
        <f t="shared" si="3"/>
        <v>1.2882029056000004</v>
      </c>
      <c r="V37" s="37">
        <v>0</v>
      </c>
      <c r="W37" s="3" t="str">
        <f t="shared" si="2"/>
        <v>40107021 Vuosiluokkien 1–6 tuntiopettaja/ylempi korkeakoulututkinto ja perus-/lukio-opetusta antavan opettajan kelpoisuus</v>
      </c>
      <c r="X37" s="33">
        <v>2918.74</v>
      </c>
      <c r="Y37" s="33">
        <v>2891.15</v>
      </c>
      <c r="Z37" s="33">
        <v>2686.48</v>
      </c>
      <c r="AA37" s="33">
        <v>2661.09</v>
      </c>
      <c r="AB37" s="2"/>
      <c r="AC37" s="2"/>
      <c r="AD37" s="2"/>
      <c r="AE37" s="2"/>
      <c r="AF37" s="40"/>
      <c r="AG37" s="40"/>
    </row>
    <row r="38" spans="1:33" x14ac:dyDescent="0.2">
      <c r="A38" s="3">
        <v>30</v>
      </c>
      <c r="B38" s="3">
        <v>40307057</v>
      </c>
      <c r="C38" s="31">
        <v>40107022</v>
      </c>
      <c r="D38" s="32" t="s">
        <v>80</v>
      </c>
      <c r="E38" s="33">
        <v>2824.53</v>
      </c>
      <c r="F38" s="33">
        <v>2797.8</v>
      </c>
      <c r="G38" s="19">
        <v>2599.7600000000002</v>
      </c>
      <c r="H38" s="19">
        <v>2575.16</v>
      </c>
      <c r="I38" s="3">
        <v>38</v>
      </c>
      <c r="J38" s="7">
        <v>0.94</v>
      </c>
      <c r="K38" s="34">
        <v>4</v>
      </c>
      <c r="L38" s="34">
        <v>4</v>
      </c>
      <c r="M38" s="34">
        <v>6</v>
      </c>
      <c r="N38" s="34">
        <v>6</v>
      </c>
      <c r="O38" s="34">
        <v>6</v>
      </c>
      <c r="P38" s="35">
        <v>1</v>
      </c>
      <c r="Q38" s="36">
        <f t="shared" si="0"/>
        <v>1.04</v>
      </c>
      <c r="R38" s="36">
        <f t="shared" si="3"/>
        <v>1.0816000000000001</v>
      </c>
      <c r="S38" s="36">
        <f t="shared" si="3"/>
        <v>1.1464960000000002</v>
      </c>
      <c r="T38" s="36">
        <f t="shared" si="3"/>
        <v>1.2152857600000002</v>
      </c>
      <c r="U38" s="36">
        <f t="shared" si="3"/>
        <v>1.2882029056000004</v>
      </c>
      <c r="V38" s="37">
        <v>0</v>
      </c>
      <c r="W38" s="3" t="str">
        <f t="shared" si="2"/>
        <v>40107022 Vuosiluokkien 1–6 tuntiopettaja/perus-/lukio-opetusta antavan opettajan kelpoisuus</v>
      </c>
      <c r="X38" s="33">
        <v>2824.53</v>
      </c>
      <c r="Y38" s="33">
        <v>2797.8</v>
      </c>
      <c r="Z38" s="33">
        <v>2599.7600000000002</v>
      </c>
      <c r="AA38" s="33">
        <v>2575.16</v>
      </c>
      <c r="AB38" s="2"/>
      <c r="AC38" s="2"/>
      <c r="AD38" s="2"/>
      <c r="AE38" s="2"/>
      <c r="AF38" s="40"/>
      <c r="AG38" s="40"/>
    </row>
    <row r="39" spans="1:33" x14ac:dyDescent="0.2">
      <c r="A39" s="3">
        <v>31</v>
      </c>
      <c r="B39" s="3">
        <v>40307099</v>
      </c>
      <c r="C39" s="31">
        <v>40107023</v>
      </c>
      <c r="D39" s="32" t="s">
        <v>81</v>
      </c>
      <c r="E39" s="33">
        <v>2304.37</v>
      </c>
      <c r="F39" s="33">
        <v>2282.7600000000002</v>
      </c>
      <c r="G39" s="19">
        <v>2120.9899999999998</v>
      </c>
      <c r="H39" s="19">
        <v>2101.11</v>
      </c>
      <c r="I39" s="3">
        <v>38</v>
      </c>
      <c r="J39" s="7">
        <v>0.94</v>
      </c>
      <c r="K39" s="34">
        <v>4</v>
      </c>
      <c r="L39" s="34">
        <v>4</v>
      </c>
      <c r="M39" s="34">
        <v>6</v>
      </c>
      <c r="N39" s="34">
        <v>6</v>
      </c>
      <c r="O39" s="34">
        <v>6</v>
      </c>
      <c r="P39" s="35">
        <v>1</v>
      </c>
      <c r="Q39" s="36">
        <f t="shared" si="0"/>
        <v>1.04</v>
      </c>
      <c r="R39" s="36">
        <f t="shared" si="3"/>
        <v>1.0816000000000001</v>
      </c>
      <c r="S39" s="36">
        <f t="shared" si="3"/>
        <v>1.1464960000000002</v>
      </c>
      <c r="T39" s="36">
        <f t="shared" si="3"/>
        <v>1.2152857600000002</v>
      </c>
      <c r="U39" s="36">
        <f t="shared" si="3"/>
        <v>1.2882029056000004</v>
      </c>
      <c r="V39" s="37">
        <v>0</v>
      </c>
      <c r="W39" s="3" t="str">
        <f t="shared" si="2"/>
        <v>40107023 Vuosiluokkien 1–6 tuntiopettaja/korkeakoulututkinto/lastentarhanopettajan tutkinto</v>
      </c>
      <c r="X39" s="33">
        <v>2304.37</v>
      </c>
      <c r="Y39" s="33">
        <v>2282.7600000000002</v>
      </c>
      <c r="Z39" s="33">
        <v>2120.9899999999998</v>
      </c>
      <c r="AA39" s="33">
        <v>2101.11</v>
      </c>
      <c r="AB39" s="2"/>
      <c r="AC39" s="2"/>
      <c r="AD39" s="2"/>
      <c r="AE39" s="2"/>
      <c r="AF39" s="40"/>
      <c r="AG39" s="40"/>
    </row>
    <row r="40" spans="1:33" x14ac:dyDescent="0.2">
      <c r="A40" s="3">
        <v>32</v>
      </c>
      <c r="B40" s="3">
        <v>40307059</v>
      </c>
      <c r="C40" s="31">
        <v>40107024</v>
      </c>
      <c r="D40" s="32" t="s">
        <v>82</v>
      </c>
      <c r="E40" s="33">
        <v>2197.66</v>
      </c>
      <c r="F40" s="33">
        <v>2177.88</v>
      </c>
      <c r="G40" s="19">
        <v>2022.76</v>
      </c>
      <c r="H40" s="19">
        <v>2004.57</v>
      </c>
      <c r="I40" s="3">
        <v>38</v>
      </c>
      <c r="J40" s="7">
        <v>0.94</v>
      </c>
      <c r="K40" s="34">
        <v>4</v>
      </c>
      <c r="L40" s="34">
        <v>4</v>
      </c>
      <c r="M40" s="34">
        <v>6</v>
      </c>
      <c r="N40" s="34">
        <v>6</v>
      </c>
      <c r="O40" s="34">
        <v>6</v>
      </c>
      <c r="P40" s="35">
        <v>1</v>
      </c>
      <c r="Q40" s="36">
        <f t="shared" si="0"/>
        <v>1.04</v>
      </c>
      <c r="R40" s="36">
        <f t="shared" si="3"/>
        <v>1.0816000000000001</v>
      </c>
      <c r="S40" s="36">
        <f t="shared" si="3"/>
        <v>1.1464960000000002</v>
      </c>
      <c r="T40" s="36">
        <f t="shared" si="3"/>
        <v>1.2152857600000002</v>
      </c>
      <c r="U40" s="36">
        <f t="shared" si="3"/>
        <v>1.2882029056000004</v>
      </c>
      <c r="V40" s="37">
        <v>0</v>
      </c>
      <c r="W40" s="3" t="str">
        <f t="shared" si="2"/>
        <v>40107024 Vuosiluokkien 1–6 tuntiopettaja/muu kuin edellä mainittu</v>
      </c>
      <c r="X40" s="33">
        <v>2197.66</v>
      </c>
      <c r="Y40" s="33">
        <v>2177.88</v>
      </c>
      <c r="Z40" s="33">
        <v>2022.76</v>
      </c>
      <c r="AA40" s="33">
        <v>2004.57</v>
      </c>
      <c r="AB40" s="2"/>
      <c r="AC40" s="2"/>
      <c r="AD40" s="2"/>
      <c r="AE40" s="2"/>
      <c r="AF40" s="40"/>
      <c r="AG40" s="40"/>
    </row>
    <row r="41" spans="1:33" x14ac:dyDescent="0.2">
      <c r="A41" s="3"/>
      <c r="B41" s="41"/>
      <c r="C41" s="3"/>
      <c r="D41" s="3"/>
      <c r="E41" s="3"/>
      <c r="F41" s="3"/>
      <c r="G41" s="19"/>
      <c r="H41" s="19"/>
      <c r="I41" s="3"/>
      <c r="J41" s="7"/>
      <c r="K41" s="34"/>
      <c r="L41" s="34"/>
      <c r="M41" s="34"/>
      <c r="N41" s="34"/>
      <c r="O41" s="34"/>
      <c r="P41" s="35"/>
      <c r="Q41" s="36"/>
      <c r="R41" s="36"/>
      <c r="S41" s="36"/>
      <c r="T41" s="36"/>
      <c r="U41" s="36"/>
      <c r="V41" s="37"/>
      <c r="W41" s="3"/>
      <c r="X41" s="38"/>
      <c r="Y41" s="39"/>
      <c r="Z41" s="39"/>
      <c r="AB41" s="2"/>
      <c r="AC41" s="2"/>
      <c r="AD41" s="2"/>
      <c r="AE41" s="2"/>
      <c r="AF41" s="40"/>
      <c r="AG41" s="40"/>
    </row>
    <row r="42" spans="1:33" x14ac:dyDescent="0.2">
      <c r="A42" s="3"/>
      <c r="B42" s="41"/>
      <c r="C42" s="3"/>
      <c r="D42" s="3"/>
      <c r="E42" s="3"/>
      <c r="F42" s="3"/>
      <c r="G42" s="19"/>
      <c r="H42" s="19"/>
      <c r="I42" s="3"/>
      <c r="J42" s="7"/>
      <c r="K42" s="34"/>
      <c r="L42" s="34"/>
      <c r="M42" s="34"/>
      <c r="N42" s="34"/>
      <c r="O42" s="34"/>
      <c r="P42" s="35"/>
      <c r="Q42" s="36"/>
      <c r="R42" s="36"/>
      <c r="S42" s="36"/>
      <c r="T42" s="36"/>
      <c r="U42" s="36"/>
      <c r="V42" s="37"/>
      <c r="W42" s="3"/>
      <c r="X42" s="38"/>
      <c r="Y42" s="39"/>
      <c r="Z42" s="39"/>
      <c r="AB42" s="2"/>
      <c r="AC42" s="2"/>
      <c r="AD42" s="2"/>
      <c r="AE42" s="2"/>
      <c r="AF42" s="40"/>
      <c r="AG42" s="40"/>
    </row>
    <row r="43" spans="1:33" x14ac:dyDescent="0.2">
      <c r="A43" s="3"/>
      <c r="B43" s="41"/>
      <c r="C43" s="3"/>
      <c r="D43" s="3"/>
      <c r="E43" s="3"/>
      <c r="F43" s="3"/>
      <c r="G43" s="19"/>
      <c r="H43" s="19"/>
      <c r="I43" s="3"/>
      <c r="J43" s="7"/>
      <c r="K43" s="34"/>
      <c r="L43" s="34"/>
      <c r="M43" s="34"/>
      <c r="N43" s="34"/>
      <c r="O43" s="34"/>
      <c r="P43" s="35"/>
      <c r="Q43" s="36"/>
      <c r="R43" s="36"/>
      <c r="S43" s="36"/>
      <c r="T43" s="36"/>
      <c r="U43" s="36"/>
      <c r="V43" s="37"/>
      <c r="W43" s="3"/>
      <c r="X43" s="38"/>
      <c r="Y43" s="39"/>
      <c r="Z43" s="39"/>
      <c r="AB43" s="2"/>
      <c r="AC43" s="2"/>
      <c r="AD43" s="2"/>
      <c r="AE43" s="2"/>
      <c r="AF43" s="40"/>
      <c r="AG43" s="40"/>
    </row>
    <row r="44" spans="1:33" x14ac:dyDescent="0.2">
      <c r="A44" s="3"/>
      <c r="B44" s="41"/>
      <c r="C44" s="3"/>
      <c r="D44" s="3"/>
      <c r="E44" s="3"/>
      <c r="F44" s="3"/>
      <c r="G44" s="19"/>
      <c r="H44" s="19"/>
      <c r="I44" s="3"/>
      <c r="J44" s="7"/>
      <c r="K44" s="34"/>
      <c r="L44" s="34"/>
      <c r="M44" s="34"/>
      <c r="N44" s="34"/>
      <c r="O44" s="34"/>
      <c r="P44" s="35"/>
      <c r="Q44" s="36"/>
      <c r="R44" s="36"/>
      <c r="S44" s="36"/>
      <c r="T44" s="36"/>
      <c r="U44" s="36"/>
      <c r="V44" s="37"/>
      <c r="W44" s="3"/>
      <c r="X44" s="38"/>
      <c r="Y44" s="39"/>
      <c r="Z44" s="39"/>
      <c r="AB44" s="2"/>
      <c r="AC44" s="2"/>
      <c r="AD44" s="2"/>
      <c r="AE44" s="2"/>
      <c r="AF44" s="40"/>
      <c r="AG44" s="40"/>
    </row>
    <row r="45" spans="1:33" x14ac:dyDescent="0.2">
      <c r="A45" s="3"/>
      <c r="B45" s="3"/>
      <c r="C45" s="3"/>
      <c r="D45" s="3"/>
      <c r="E45" s="3"/>
      <c r="F45" s="3"/>
      <c r="G45" s="19"/>
      <c r="H45" s="19"/>
      <c r="I45" s="3"/>
      <c r="J45" s="7"/>
      <c r="K45" s="34"/>
      <c r="L45" s="34"/>
      <c r="M45" s="34"/>
      <c r="N45" s="34"/>
      <c r="O45" s="34"/>
      <c r="P45" s="35"/>
      <c r="Q45" s="36"/>
      <c r="R45" s="36"/>
      <c r="S45" s="36"/>
      <c r="T45" s="36"/>
      <c r="U45" s="36"/>
      <c r="V45" s="37"/>
      <c r="W45" s="3"/>
      <c r="X45" s="38"/>
      <c r="Y45" s="39"/>
      <c r="Z45" s="39"/>
      <c r="AB45" s="2"/>
      <c r="AC45" s="2"/>
      <c r="AD45" s="2"/>
      <c r="AE45" s="2"/>
      <c r="AF45" s="40"/>
      <c r="AG45" s="40"/>
    </row>
    <row r="46" spans="1:33" x14ac:dyDescent="0.2">
      <c r="A46" s="3"/>
      <c r="B46" s="3"/>
      <c r="C46" s="3"/>
      <c r="D46" s="3"/>
      <c r="E46" s="3"/>
      <c r="F46" s="3"/>
      <c r="G46" s="19"/>
      <c r="H46" s="19"/>
      <c r="I46" s="3"/>
      <c r="J46" s="7"/>
      <c r="K46" s="34"/>
      <c r="L46" s="34"/>
      <c r="M46" s="34"/>
      <c r="N46" s="34"/>
      <c r="O46" s="34"/>
      <c r="P46" s="35"/>
      <c r="Q46" s="36"/>
      <c r="R46" s="36"/>
      <c r="S46" s="36"/>
      <c r="T46" s="36"/>
      <c r="U46" s="36"/>
      <c r="V46" s="37"/>
      <c r="W46" s="3"/>
      <c r="X46" s="38"/>
      <c r="Y46" s="39"/>
      <c r="Z46" s="39"/>
      <c r="AB46" s="2"/>
      <c r="AC46" s="2"/>
      <c r="AD46" s="2"/>
      <c r="AE46" s="2"/>
      <c r="AF46" s="40"/>
      <c r="AG46" s="40"/>
    </row>
    <row r="47" spans="1:33" x14ac:dyDescent="0.2">
      <c r="A47" s="3"/>
      <c r="B47" s="3"/>
      <c r="C47" s="3"/>
      <c r="D47" s="3"/>
      <c r="E47" s="3"/>
      <c r="F47" s="3"/>
      <c r="G47" s="19"/>
      <c r="H47" s="19"/>
      <c r="I47" s="3"/>
      <c r="J47" s="7"/>
      <c r="K47" s="34"/>
      <c r="L47" s="34"/>
      <c r="M47" s="34"/>
      <c r="N47" s="34"/>
      <c r="O47" s="34"/>
      <c r="P47" s="35"/>
      <c r="Q47" s="36"/>
      <c r="R47" s="36"/>
      <c r="S47" s="36"/>
      <c r="T47" s="36"/>
      <c r="U47" s="36"/>
      <c r="V47" s="37"/>
      <c r="W47" s="3"/>
      <c r="X47" s="38"/>
      <c r="Y47" s="39"/>
      <c r="Z47" s="39"/>
      <c r="AB47" s="2"/>
      <c r="AC47" s="2"/>
      <c r="AD47" s="2"/>
      <c r="AE47" s="2"/>
      <c r="AF47" s="40"/>
      <c r="AG47" s="40"/>
    </row>
    <row r="48" spans="1:33" x14ac:dyDescent="0.2">
      <c r="A48" s="3"/>
      <c r="B48" s="3"/>
      <c r="C48" s="3"/>
      <c r="D48" s="3"/>
      <c r="E48" s="3"/>
      <c r="F48" s="3"/>
      <c r="G48" s="19"/>
      <c r="H48" s="19"/>
      <c r="I48" s="3"/>
      <c r="J48" s="7"/>
      <c r="K48" s="34"/>
      <c r="L48" s="34"/>
      <c r="M48" s="34"/>
      <c r="N48" s="34"/>
      <c r="O48" s="34"/>
      <c r="P48" s="35"/>
      <c r="Q48" s="36"/>
      <c r="R48" s="36"/>
      <c r="S48" s="36"/>
      <c r="T48" s="36"/>
      <c r="U48" s="36"/>
      <c r="V48" s="37"/>
      <c r="W48" s="3"/>
      <c r="X48" s="38"/>
      <c r="Y48" s="39"/>
      <c r="Z48" s="39"/>
      <c r="AB48" s="2"/>
      <c r="AC48" s="2"/>
      <c r="AD48" s="2"/>
      <c r="AE48" s="2"/>
      <c r="AF48" s="40"/>
      <c r="AG48" s="40"/>
    </row>
    <row r="49" spans="1:33" x14ac:dyDescent="0.2">
      <c r="A49" s="3"/>
      <c r="B49" s="3"/>
      <c r="C49" s="3"/>
      <c r="D49" s="3"/>
      <c r="E49" s="3"/>
      <c r="F49" s="3"/>
      <c r="G49" s="19"/>
      <c r="H49" s="19"/>
      <c r="I49" s="3"/>
      <c r="J49" s="7"/>
      <c r="K49" s="34"/>
      <c r="L49" s="34"/>
      <c r="M49" s="34"/>
      <c r="N49" s="34"/>
      <c r="O49" s="34"/>
      <c r="P49" s="35"/>
      <c r="Q49" s="36"/>
      <c r="R49" s="36"/>
      <c r="S49" s="36"/>
      <c r="T49" s="36"/>
      <c r="U49" s="36"/>
      <c r="V49" s="37"/>
      <c r="W49" s="3"/>
      <c r="X49" s="38"/>
      <c r="Y49" s="39"/>
      <c r="Z49" s="39"/>
      <c r="AB49" s="2"/>
      <c r="AC49" s="2"/>
      <c r="AD49" s="2"/>
      <c r="AE49" s="2"/>
      <c r="AF49" s="40"/>
      <c r="AG49" s="40"/>
    </row>
    <row r="50" spans="1:33" x14ac:dyDescent="0.2">
      <c r="A50" s="3"/>
      <c r="B50" s="3"/>
      <c r="C50" s="3"/>
      <c r="D50" s="3"/>
      <c r="E50" s="3"/>
      <c r="F50" s="3"/>
      <c r="G50" s="19"/>
      <c r="H50" s="19"/>
      <c r="I50" s="3"/>
      <c r="J50" s="7"/>
      <c r="K50" s="34"/>
      <c r="L50" s="34"/>
      <c r="M50" s="34"/>
      <c r="N50" s="34"/>
      <c r="O50" s="34"/>
      <c r="P50" s="35"/>
      <c r="Q50" s="36"/>
      <c r="R50" s="36"/>
      <c r="S50" s="36"/>
      <c r="T50" s="36"/>
      <c r="U50" s="36"/>
      <c r="V50" s="37"/>
      <c r="W50" s="3"/>
      <c r="X50" s="38"/>
      <c r="Y50" s="39"/>
      <c r="Z50" s="39"/>
      <c r="AB50" s="2"/>
      <c r="AC50" s="2"/>
      <c r="AD50" s="2"/>
      <c r="AE50" s="2"/>
      <c r="AF50" s="40"/>
      <c r="AG50" s="40"/>
    </row>
    <row r="51" spans="1:33" x14ac:dyDescent="0.2">
      <c r="A51" s="3"/>
      <c r="B51" s="3"/>
      <c r="C51" s="3"/>
      <c r="D51" s="3"/>
      <c r="E51" s="3"/>
      <c r="F51" s="3"/>
      <c r="G51" s="19"/>
      <c r="H51" s="19"/>
      <c r="I51" s="3"/>
      <c r="J51" s="7"/>
      <c r="K51" s="34"/>
      <c r="L51" s="34"/>
      <c r="M51" s="34"/>
      <c r="N51" s="34"/>
      <c r="O51" s="34"/>
      <c r="P51" s="35"/>
      <c r="Q51" s="36"/>
      <c r="R51" s="36"/>
      <c r="S51" s="36"/>
      <c r="T51" s="36"/>
      <c r="U51" s="36"/>
      <c r="V51" s="37"/>
      <c r="W51" s="3"/>
      <c r="X51" s="38"/>
      <c r="Y51" s="39"/>
      <c r="Z51" s="39"/>
      <c r="AB51" s="2"/>
      <c r="AC51" s="2"/>
      <c r="AD51" s="2"/>
      <c r="AE51" s="2"/>
      <c r="AF51" s="40"/>
      <c r="AG51" s="40"/>
    </row>
    <row r="52" spans="1:33" x14ac:dyDescent="0.2">
      <c r="A52" s="3"/>
      <c r="B52" s="3"/>
      <c r="C52" s="3"/>
      <c r="D52" s="3"/>
      <c r="E52" s="3"/>
      <c r="F52" s="3"/>
      <c r="G52" s="19"/>
      <c r="H52" s="19"/>
      <c r="I52" s="3"/>
      <c r="J52" s="7"/>
      <c r="K52" s="34"/>
      <c r="L52" s="34"/>
      <c r="M52" s="34"/>
      <c r="N52" s="34"/>
      <c r="O52" s="34"/>
      <c r="P52" s="35"/>
      <c r="Q52" s="36"/>
      <c r="R52" s="36"/>
      <c r="S52" s="36"/>
      <c r="T52" s="36"/>
      <c r="U52" s="36"/>
      <c r="V52" s="37"/>
      <c r="W52" s="3"/>
      <c r="X52" s="38"/>
      <c r="Y52" s="39"/>
      <c r="Z52" s="39"/>
      <c r="AB52" s="2"/>
      <c r="AC52" s="2"/>
      <c r="AD52" s="2"/>
      <c r="AE52" s="2"/>
      <c r="AF52" s="40"/>
      <c r="AG52" s="40"/>
    </row>
    <row r="53" spans="1:33" x14ac:dyDescent="0.2">
      <c r="A53" s="3"/>
      <c r="B53" s="3"/>
      <c r="C53" s="3"/>
      <c r="D53" s="3"/>
      <c r="E53" s="3"/>
      <c r="F53" s="3"/>
      <c r="G53" s="19"/>
      <c r="H53" s="19"/>
      <c r="I53" s="3"/>
      <c r="J53" s="7"/>
      <c r="K53" s="34"/>
      <c r="L53" s="34"/>
      <c r="M53" s="34"/>
      <c r="N53" s="34"/>
      <c r="O53" s="34"/>
      <c r="P53" s="35"/>
      <c r="Q53" s="36"/>
      <c r="R53" s="36"/>
      <c r="S53" s="36"/>
      <c r="T53" s="36"/>
      <c r="U53" s="36"/>
      <c r="V53" s="37"/>
      <c r="W53" s="3"/>
      <c r="X53" s="38"/>
      <c r="Y53" s="39"/>
      <c r="Z53" s="39"/>
      <c r="AB53" s="2"/>
      <c r="AC53" s="2"/>
      <c r="AD53" s="2"/>
      <c r="AE53" s="2"/>
      <c r="AF53" s="40"/>
      <c r="AG53" s="40"/>
    </row>
    <row r="54" spans="1:33" x14ac:dyDescent="0.2">
      <c r="A54" s="3"/>
      <c r="B54" s="3"/>
      <c r="C54" s="3"/>
      <c r="D54" s="3"/>
      <c r="E54" s="3"/>
      <c r="F54" s="3"/>
      <c r="G54" s="19"/>
      <c r="H54" s="19"/>
      <c r="I54" s="3"/>
      <c r="J54" s="7"/>
      <c r="K54" s="34"/>
      <c r="L54" s="34"/>
      <c r="M54" s="34"/>
      <c r="N54" s="34"/>
      <c r="O54" s="34"/>
      <c r="P54" s="35"/>
      <c r="Q54" s="36"/>
      <c r="R54" s="36"/>
      <c r="S54" s="36"/>
      <c r="T54" s="36"/>
      <c r="U54" s="36"/>
      <c r="V54" s="37"/>
      <c r="W54" s="3"/>
      <c r="X54" s="38"/>
      <c r="Y54" s="39"/>
      <c r="Z54" s="39"/>
      <c r="AB54" s="2"/>
      <c r="AC54" s="2"/>
      <c r="AD54" s="2"/>
      <c r="AE54" s="2"/>
      <c r="AF54" s="40"/>
      <c r="AG54" s="40"/>
    </row>
    <row r="55" spans="1:33" x14ac:dyDescent="0.2">
      <c r="A55" s="3"/>
      <c r="B55" s="3"/>
      <c r="C55" s="3"/>
      <c r="D55" s="3"/>
      <c r="E55" s="3"/>
      <c r="F55" s="3"/>
      <c r="G55" s="19"/>
      <c r="H55" s="19"/>
      <c r="I55" s="3"/>
      <c r="J55" s="7"/>
      <c r="K55" s="34"/>
      <c r="L55" s="34"/>
      <c r="M55" s="34"/>
      <c r="N55" s="34"/>
      <c r="O55" s="34"/>
      <c r="P55" s="35"/>
      <c r="Q55" s="36"/>
      <c r="R55" s="36"/>
      <c r="S55" s="36"/>
      <c r="T55" s="36"/>
      <c r="U55" s="36"/>
      <c r="V55" s="37"/>
      <c r="W55" s="3"/>
      <c r="X55" s="38"/>
      <c r="Y55" s="39"/>
      <c r="Z55" s="39"/>
      <c r="AB55" s="2"/>
      <c r="AC55" s="2"/>
      <c r="AD55" s="2"/>
      <c r="AE55" s="2"/>
      <c r="AF55" s="40"/>
      <c r="AG55" s="40"/>
    </row>
    <row r="56" spans="1:33" x14ac:dyDescent="0.2">
      <c r="A56" s="3"/>
      <c r="B56" s="3"/>
      <c r="C56" s="3"/>
      <c r="D56" s="3"/>
      <c r="E56" s="3"/>
      <c r="F56" s="3"/>
      <c r="G56" s="19"/>
      <c r="H56" s="19"/>
      <c r="I56" s="3"/>
      <c r="J56" s="7"/>
      <c r="K56" s="34"/>
      <c r="L56" s="34"/>
      <c r="M56" s="34"/>
      <c r="N56" s="34"/>
      <c r="O56" s="34"/>
      <c r="P56" s="35"/>
      <c r="Q56" s="36"/>
      <c r="R56" s="36"/>
      <c r="S56" s="36"/>
      <c r="T56" s="36"/>
      <c r="U56" s="36"/>
      <c r="V56" s="37"/>
      <c r="W56" s="3"/>
      <c r="X56" s="38"/>
      <c r="Y56" s="39"/>
      <c r="Z56" s="39"/>
      <c r="AB56" s="2"/>
      <c r="AC56" s="2"/>
      <c r="AD56" s="2"/>
      <c r="AE56" s="2"/>
      <c r="AF56" s="40"/>
      <c r="AG56" s="40"/>
    </row>
    <row r="57" spans="1:33" x14ac:dyDescent="0.2">
      <c r="A57" s="3"/>
      <c r="B57" s="3"/>
      <c r="C57" s="3"/>
      <c r="D57" s="3"/>
      <c r="E57" s="3"/>
      <c r="F57" s="3"/>
      <c r="G57" s="19"/>
      <c r="H57" s="19"/>
      <c r="I57" s="3"/>
      <c r="J57" s="7"/>
      <c r="K57" s="34"/>
      <c r="L57" s="34"/>
      <c r="M57" s="34"/>
      <c r="N57" s="34"/>
      <c r="O57" s="34"/>
      <c r="P57" s="35"/>
      <c r="Q57" s="36"/>
      <c r="R57" s="36"/>
      <c r="S57" s="36"/>
      <c r="T57" s="36"/>
      <c r="U57" s="36"/>
      <c r="V57" s="37"/>
      <c r="W57" s="3"/>
      <c r="X57" s="38"/>
      <c r="Y57" s="39"/>
      <c r="Z57" s="39"/>
      <c r="AB57" s="2"/>
      <c r="AC57" s="2"/>
      <c r="AD57" s="2"/>
      <c r="AE57" s="2"/>
      <c r="AF57" s="40"/>
      <c r="AG57" s="40"/>
    </row>
    <row r="58" spans="1:33" x14ac:dyDescent="0.2">
      <c r="A58" s="3"/>
      <c r="B58" s="3"/>
      <c r="C58" s="3"/>
      <c r="D58" s="3"/>
      <c r="E58" s="3"/>
      <c r="F58" s="3"/>
      <c r="G58" s="19"/>
      <c r="H58" s="19"/>
      <c r="I58" s="3"/>
      <c r="J58" s="7"/>
      <c r="K58" s="34"/>
      <c r="L58" s="34"/>
      <c r="M58" s="34"/>
      <c r="N58" s="34"/>
      <c r="O58" s="34"/>
      <c r="P58" s="35"/>
      <c r="Q58" s="36"/>
      <c r="R58" s="36"/>
      <c r="S58" s="36"/>
      <c r="T58" s="36"/>
      <c r="U58" s="36"/>
      <c r="V58" s="37"/>
      <c r="W58" s="3"/>
      <c r="X58" s="38"/>
      <c r="Y58" s="39"/>
      <c r="Z58" s="39"/>
      <c r="AB58" s="2"/>
      <c r="AC58" s="2"/>
      <c r="AD58" s="2"/>
      <c r="AE58" s="2"/>
      <c r="AF58" s="40"/>
      <c r="AG58" s="40"/>
    </row>
    <row r="59" spans="1:33" x14ac:dyDescent="0.2">
      <c r="A59" s="3"/>
      <c r="B59" s="3"/>
      <c r="C59" s="3"/>
      <c r="D59" s="3"/>
      <c r="E59" s="3"/>
      <c r="F59" s="3"/>
      <c r="G59" s="19"/>
      <c r="H59" s="19"/>
      <c r="I59" s="3"/>
      <c r="J59" s="7"/>
      <c r="K59" s="34"/>
      <c r="L59" s="34"/>
      <c r="M59" s="34"/>
      <c r="N59" s="34"/>
      <c r="O59" s="34"/>
      <c r="P59" s="35"/>
      <c r="Q59" s="36"/>
      <c r="R59" s="36"/>
      <c r="S59" s="36"/>
      <c r="T59" s="36"/>
      <c r="U59" s="36"/>
      <c r="V59" s="37"/>
      <c r="W59" s="3"/>
      <c r="X59" s="38"/>
      <c r="Y59" s="39"/>
      <c r="Z59" s="39"/>
      <c r="AB59" s="2"/>
      <c r="AC59" s="2"/>
      <c r="AD59" s="2"/>
      <c r="AE59" s="2"/>
      <c r="AF59" s="40"/>
      <c r="AG59" s="40"/>
    </row>
    <row r="60" spans="1:33" x14ac:dyDescent="0.2">
      <c r="A60" s="3"/>
      <c r="B60" s="3"/>
      <c r="C60" s="3"/>
      <c r="D60" s="3"/>
      <c r="E60" s="3"/>
      <c r="F60" s="3"/>
      <c r="G60" s="19"/>
      <c r="H60" s="19"/>
      <c r="I60" s="3"/>
      <c r="J60" s="7"/>
      <c r="K60" s="34"/>
      <c r="L60" s="34"/>
      <c r="M60" s="34"/>
      <c r="N60" s="34"/>
      <c r="O60" s="34"/>
      <c r="P60" s="35"/>
      <c r="Q60" s="36"/>
      <c r="R60" s="36"/>
      <c r="S60" s="36"/>
      <c r="T60" s="36"/>
      <c r="U60" s="36"/>
      <c r="V60" s="37"/>
      <c r="W60" s="3"/>
      <c r="X60" s="38"/>
      <c r="Y60" s="39"/>
      <c r="Z60" s="39"/>
      <c r="AB60" s="2"/>
      <c r="AC60" s="2"/>
      <c r="AD60" s="2"/>
      <c r="AE60" s="2"/>
      <c r="AF60" s="40"/>
      <c r="AG60" s="40"/>
    </row>
    <row r="61" spans="1:33" x14ac:dyDescent="0.2">
      <c r="A61" s="3"/>
      <c r="B61" s="3"/>
      <c r="C61" s="3"/>
      <c r="D61" s="3"/>
      <c r="E61" s="3"/>
      <c r="F61" s="3"/>
      <c r="G61" s="19"/>
      <c r="H61" s="19"/>
      <c r="I61" s="3"/>
      <c r="J61" s="7"/>
      <c r="K61" s="34"/>
      <c r="L61" s="34"/>
      <c r="M61" s="34"/>
      <c r="N61" s="34"/>
      <c r="O61" s="34"/>
      <c r="P61" s="35"/>
      <c r="Q61" s="36"/>
      <c r="R61" s="36"/>
      <c r="S61" s="36"/>
      <c r="T61" s="36"/>
      <c r="U61" s="36"/>
      <c r="V61" s="37"/>
      <c r="W61" s="3"/>
      <c r="X61" s="38"/>
      <c r="Y61" s="39"/>
      <c r="Z61" s="39"/>
      <c r="AB61" s="2"/>
      <c r="AC61" s="2"/>
      <c r="AD61" s="2"/>
      <c r="AE61" s="2"/>
      <c r="AF61" s="40"/>
      <c r="AG61" s="40"/>
    </row>
    <row r="62" spans="1:33" x14ac:dyDescent="0.2">
      <c r="A62" s="3"/>
      <c r="B62" s="3"/>
      <c r="C62" s="3"/>
      <c r="D62" s="3"/>
      <c r="E62" s="3"/>
      <c r="F62" s="3"/>
      <c r="G62" s="19"/>
      <c r="H62" s="19"/>
      <c r="I62" s="3"/>
      <c r="J62" s="7"/>
      <c r="K62" s="34"/>
      <c r="L62" s="34"/>
      <c r="M62" s="34"/>
      <c r="N62" s="34"/>
      <c r="O62" s="34"/>
      <c r="P62" s="35"/>
      <c r="Q62" s="36"/>
      <c r="R62" s="36"/>
      <c r="S62" s="36"/>
      <c r="T62" s="36"/>
      <c r="U62" s="36"/>
      <c r="V62" s="37"/>
      <c r="W62" s="3"/>
      <c r="X62" s="38"/>
      <c r="Y62" s="39"/>
      <c r="Z62" s="39"/>
      <c r="AB62" s="2"/>
      <c r="AC62" s="2"/>
      <c r="AD62" s="2"/>
      <c r="AE62" s="2"/>
      <c r="AF62" s="40"/>
      <c r="AG62" s="40"/>
    </row>
    <row r="63" spans="1:33" x14ac:dyDescent="0.2">
      <c r="A63" s="3"/>
      <c r="B63" s="3"/>
      <c r="C63" s="3"/>
      <c r="D63" s="3"/>
      <c r="E63" s="3"/>
      <c r="F63" s="3"/>
      <c r="G63" s="19"/>
      <c r="H63" s="19"/>
      <c r="I63" s="3"/>
      <c r="J63" s="7"/>
      <c r="K63" s="34"/>
      <c r="L63" s="34"/>
      <c r="M63" s="34"/>
      <c r="N63" s="34"/>
      <c r="O63" s="34"/>
      <c r="P63" s="35"/>
      <c r="Q63" s="36"/>
      <c r="R63" s="36"/>
      <c r="S63" s="36"/>
      <c r="T63" s="36"/>
      <c r="U63" s="36"/>
      <c r="V63" s="37"/>
      <c r="W63" s="3"/>
      <c r="X63" s="38"/>
      <c r="Y63" s="39"/>
      <c r="Z63" s="39"/>
      <c r="AB63" s="2"/>
      <c r="AC63" s="2"/>
      <c r="AD63" s="2"/>
      <c r="AE63" s="2"/>
      <c r="AF63" s="40"/>
      <c r="AG63" s="40"/>
    </row>
    <row r="64" spans="1:33" x14ac:dyDescent="0.2">
      <c r="A64" s="3"/>
      <c r="B64" s="3"/>
      <c r="C64" s="3"/>
      <c r="D64" s="3"/>
      <c r="E64" s="3"/>
      <c r="F64" s="3"/>
      <c r="G64" s="19"/>
      <c r="H64" s="19"/>
      <c r="I64" s="3"/>
      <c r="J64" s="7"/>
      <c r="K64" s="34"/>
      <c r="L64" s="34"/>
      <c r="M64" s="34"/>
      <c r="N64" s="34"/>
      <c r="O64" s="34"/>
      <c r="P64" s="35"/>
      <c r="Q64" s="36"/>
      <c r="R64" s="36"/>
      <c r="S64" s="36"/>
      <c r="T64" s="36"/>
      <c r="U64" s="36"/>
      <c r="V64" s="37"/>
      <c r="W64" s="3"/>
      <c r="X64" s="38"/>
      <c r="Y64" s="39"/>
      <c r="Z64" s="39"/>
      <c r="AB64" s="2"/>
      <c r="AC64" s="2"/>
      <c r="AD64" s="2"/>
      <c r="AE64" s="2"/>
      <c r="AF64" s="40"/>
      <c r="AG64" s="40"/>
    </row>
    <row r="65" spans="1:33" x14ac:dyDescent="0.2">
      <c r="A65" s="3"/>
      <c r="B65" s="3"/>
      <c r="C65" s="3"/>
      <c r="D65" s="3"/>
      <c r="E65" s="3"/>
      <c r="F65" s="3"/>
      <c r="G65" s="19"/>
      <c r="H65" s="19"/>
      <c r="I65" s="3"/>
      <c r="J65" s="7"/>
      <c r="K65" s="34"/>
      <c r="L65" s="34"/>
      <c r="M65" s="34"/>
      <c r="N65" s="34"/>
      <c r="O65" s="34"/>
      <c r="P65" s="35"/>
      <c r="Q65" s="36"/>
      <c r="R65" s="36"/>
      <c r="S65" s="36"/>
      <c r="T65" s="36"/>
      <c r="U65" s="36"/>
      <c r="V65" s="37"/>
      <c r="W65" s="3"/>
      <c r="X65" s="38"/>
      <c r="Y65" s="39"/>
      <c r="Z65" s="39"/>
      <c r="AB65" s="2"/>
      <c r="AC65" s="2"/>
      <c r="AD65" s="2"/>
      <c r="AE65" s="2"/>
      <c r="AF65" s="40"/>
      <c r="AG65" s="40"/>
    </row>
    <row r="66" spans="1:33" x14ac:dyDescent="0.2">
      <c r="A66" s="3"/>
      <c r="B66" s="3"/>
      <c r="C66" s="3"/>
      <c r="D66" s="3"/>
      <c r="E66" s="3"/>
      <c r="F66" s="3"/>
      <c r="G66" s="19"/>
      <c r="H66" s="19"/>
      <c r="I66" s="3"/>
      <c r="J66" s="7"/>
      <c r="K66" s="34"/>
      <c r="L66" s="34"/>
      <c r="M66" s="34"/>
      <c r="N66" s="34"/>
      <c r="O66" s="34"/>
      <c r="P66" s="35"/>
      <c r="Q66" s="36"/>
      <c r="R66" s="36"/>
      <c r="S66" s="36"/>
      <c r="T66" s="36"/>
      <c r="U66" s="36"/>
      <c r="V66" s="37"/>
      <c r="W66" s="3"/>
      <c r="X66" s="38"/>
      <c r="Y66" s="39"/>
      <c r="Z66" s="39"/>
      <c r="AB66" s="2"/>
      <c r="AC66" s="2"/>
      <c r="AD66" s="2"/>
      <c r="AE66" s="2"/>
      <c r="AF66" s="40"/>
      <c r="AG66" s="40"/>
    </row>
    <row r="67" spans="1:33" x14ac:dyDescent="0.2">
      <c r="A67" s="3"/>
      <c r="B67" s="3"/>
      <c r="C67" s="3"/>
      <c r="D67" s="3"/>
      <c r="E67" s="3"/>
      <c r="F67" s="3"/>
      <c r="G67" s="19"/>
      <c r="H67" s="19"/>
      <c r="I67" s="3"/>
      <c r="J67" s="7"/>
      <c r="K67" s="34"/>
      <c r="L67" s="34"/>
      <c r="M67" s="34"/>
      <c r="N67" s="34"/>
      <c r="O67" s="34"/>
      <c r="P67" s="35"/>
      <c r="Q67" s="36"/>
      <c r="R67" s="36"/>
      <c r="S67" s="36"/>
      <c r="T67" s="36"/>
      <c r="U67" s="36"/>
      <c r="V67" s="37"/>
      <c r="W67" s="3"/>
      <c r="X67" s="38"/>
      <c r="Y67" s="39"/>
      <c r="Z67" s="39"/>
      <c r="AB67" s="2"/>
      <c r="AC67" s="2"/>
      <c r="AD67" s="2"/>
      <c r="AE67" s="2"/>
      <c r="AF67" s="40"/>
      <c r="AG67" s="40"/>
    </row>
    <row r="68" spans="1:33" x14ac:dyDescent="0.2">
      <c r="A68" s="3"/>
      <c r="B68" s="3"/>
      <c r="C68" s="3"/>
      <c r="D68" s="3"/>
      <c r="E68" s="3"/>
      <c r="F68" s="3"/>
      <c r="G68" s="19"/>
      <c r="H68" s="19"/>
      <c r="I68" s="3"/>
      <c r="J68" s="7"/>
      <c r="K68" s="34"/>
      <c r="L68" s="34"/>
      <c r="M68" s="34"/>
      <c r="N68" s="34"/>
      <c r="O68" s="34"/>
      <c r="P68" s="35"/>
      <c r="Q68" s="36"/>
      <c r="R68" s="36"/>
      <c r="S68" s="36"/>
      <c r="T68" s="36"/>
      <c r="U68" s="36"/>
      <c r="V68" s="37"/>
      <c r="W68" s="3"/>
      <c r="X68" s="38"/>
      <c r="Y68" s="39"/>
      <c r="Z68" s="39"/>
      <c r="AB68" s="2"/>
      <c r="AC68" s="2"/>
      <c r="AD68" s="2"/>
      <c r="AE68" s="2"/>
      <c r="AF68" s="40"/>
      <c r="AG68" s="40"/>
    </row>
    <row r="69" spans="1:33" x14ac:dyDescent="0.2">
      <c r="A69" s="3"/>
      <c r="B69" s="3"/>
      <c r="C69" s="3"/>
      <c r="D69" s="3"/>
      <c r="E69" s="3"/>
      <c r="F69" s="3"/>
      <c r="G69" s="19"/>
      <c r="H69" s="19"/>
      <c r="I69" s="3"/>
      <c r="J69" s="7"/>
      <c r="K69" s="34"/>
      <c r="L69" s="34"/>
      <c r="M69" s="34"/>
      <c r="N69" s="34"/>
      <c r="O69" s="34"/>
      <c r="P69" s="35"/>
      <c r="Q69" s="36"/>
      <c r="R69" s="36"/>
      <c r="S69" s="36"/>
      <c r="T69" s="36"/>
      <c r="U69" s="36"/>
      <c r="V69" s="37"/>
      <c r="W69" s="3"/>
      <c r="X69" s="38"/>
      <c r="Y69" s="39"/>
      <c r="Z69" s="39"/>
      <c r="AB69" s="2"/>
      <c r="AC69" s="2"/>
      <c r="AD69" s="2"/>
      <c r="AE69" s="2"/>
      <c r="AF69" s="40"/>
      <c r="AG69" s="40"/>
    </row>
    <row r="70" spans="1:33" x14ac:dyDescent="0.2">
      <c r="A70" s="3"/>
      <c r="B70" s="3"/>
      <c r="C70" s="3"/>
      <c r="D70" s="3"/>
      <c r="E70" s="3"/>
      <c r="F70" s="3"/>
      <c r="G70" s="19"/>
      <c r="H70" s="19"/>
      <c r="I70" s="3"/>
      <c r="J70" s="7"/>
      <c r="K70" s="34"/>
      <c r="L70" s="34"/>
      <c r="M70" s="34"/>
      <c r="N70" s="34"/>
      <c r="O70" s="34"/>
      <c r="P70" s="35"/>
      <c r="Q70" s="36"/>
      <c r="R70" s="36"/>
      <c r="S70" s="36"/>
      <c r="T70" s="36"/>
      <c r="U70" s="36"/>
      <c r="V70" s="37"/>
      <c r="W70" s="3"/>
      <c r="X70" s="38"/>
      <c r="Y70" s="39"/>
      <c r="Z70" s="39"/>
      <c r="AB70" s="2"/>
      <c r="AC70" s="2"/>
      <c r="AD70" s="2"/>
      <c r="AE70" s="2"/>
      <c r="AF70" s="40"/>
      <c r="AG70" s="40"/>
    </row>
    <row r="71" spans="1:33" x14ac:dyDescent="0.2">
      <c r="A71" s="3"/>
      <c r="B71" s="3"/>
      <c r="C71" s="3"/>
      <c r="D71" s="3"/>
      <c r="E71" s="3"/>
      <c r="F71" s="3"/>
      <c r="G71" s="19"/>
      <c r="H71" s="19"/>
      <c r="I71" s="3"/>
      <c r="J71" s="7"/>
      <c r="K71" s="34"/>
      <c r="L71" s="34"/>
      <c r="M71" s="34"/>
      <c r="N71" s="34"/>
      <c r="O71" s="34"/>
      <c r="P71" s="35"/>
      <c r="Q71" s="36"/>
      <c r="R71" s="36"/>
      <c r="S71" s="36"/>
      <c r="T71" s="36"/>
      <c r="U71" s="36"/>
      <c r="V71" s="37"/>
      <c r="W71" s="3"/>
      <c r="X71" s="38"/>
      <c r="Y71" s="39"/>
      <c r="Z71" s="39"/>
      <c r="AB71" s="2"/>
      <c r="AC71" s="2"/>
      <c r="AD71" s="2"/>
      <c r="AE71" s="2"/>
      <c r="AF71" s="40"/>
      <c r="AG71" s="40"/>
    </row>
    <row r="72" spans="1:33" x14ac:dyDescent="0.2">
      <c r="A72" s="3"/>
      <c r="B72" s="3"/>
      <c r="C72" s="3"/>
      <c r="D72" s="3"/>
      <c r="E72" s="3"/>
      <c r="F72" s="3"/>
      <c r="G72" s="19"/>
      <c r="H72" s="19"/>
      <c r="I72" s="3"/>
      <c r="J72" s="7"/>
      <c r="K72" s="34"/>
      <c r="L72" s="34"/>
      <c r="M72" s="34"/>
      <c r="N72" s="34"/>
      <c r="O72" s="34"/>
      <c r="P72" s="35"/>
      <c r="Q72" s="36"/>
      <c r="R72" s="36"/>
      <c r="S72" s="36"/>
      <c r="T72" s="36"/>
      <c r="U72" s="36"/>
      <c r="V72" s="37"/>
      <c r="W72" s="3"/>
      <c r="X72" s="38"/>
      <c r="Y72" s="39"/>
      <c r="Z72" s="39"/>
      <c r="AB72" s="2"/>
      <c r="AC72" s="2"/>
      <c r="AD72" s="2"/>
      <c r="AE72" s="2"/>
      <c r="AF72" s="40"/>
      <c r="AG72" s="40"/>
    </row>
    <row r="73" spans="1:33" x14ac:dyDescent="0.2">
      <c r="A73" s="3"/>
      <c r="B73" s="3"/>
      <c r="C73" s="3"/>
      <c r="D73" s="3"/>
      <c r="E73" s="3"/>
      <c r="F73" s="3"/>
      <c r="G73" s="19"/>
      <c r="H73" s="19"/>
      <c r="I73" s="3"/>
      <c r="J73" s="7"/>
      <c r="K73" s="34"/>
      <c r="L73" s="34"/>
      <c r="M73" s="34"/>
      <c r="N73" s="34"/>
      <c r="O73" s="34"/>
      <c r="P73" s="35"/>
      <c r="Q73" s="36"/>
      <c r="R73" s="36"/>
      <c r="S73" s="36"/>
      <c r="T73" s="36"/>
      <c r="U73" s="36"/>
      <c r="V73" s="37"/>
      <c r="W73" s="3"/>
      <c r="X73" s="38"/>
      <c r="Y73" s="39"/>
      <c r="Z73" s="39"/>
      <c r="AB73" s="2"/>
      <c r="AC73" s="2"/>
      <c r="AD73" s="2"/>
      <c r="AE73" s="2"/>
      <c r="AF73" s="40"/>
      <c r="AG73" s="40"/>
    </row>
    <row r="74" spans="1:33" x14ac:dyDescent="0.2">
      <c r="A74" s="3"/>
      <c r="B74" s="3"/>
      <c r="C74" s="3"/>
      <c r="D74" s="3"/>
      <c r="E74" s="3"/>
      <c r="F74" s="3"/>
      <c r="G74" s="19"/>
      <c r="H74" s="19"/>
      <c r="I74" s="3"/>
      <c r="J74" s="7"/>
      <c r="K74" s="34"/>
      <c r="L74" s="34"/>
      <c r="M74" s="34"/>
      <c r="N74" s="34"/>
      <c r="O74" s="34"/>
      <c r="P74" s="35"/>
      <c r="Q74" s="36"/>
      <c r="R74" s="36"/>
      <c r="S74" s="36"/>
      <c r="T74" s="36"/>
      <c r="U74" s="36"/>
      <c r="V74" s="37"/>
      <c r="W74" s="3"/>
      <c r="X74" s="38"/>
      <c r="Y74" s="39"/>
      <c r="Z74" s="39"/>
      <c r="AB74" s="2"/>
      <c r="AC74" s="2"/>
      <c r="AD74" s="2"/>
      <c r="AE74" s="2"/>
      <c r="AF74" s="40"/>
      <c r="AG74" s="40"/>
    </row>
    <row r="75" spans="1:33" x14ac:dyDescent="0.2">
      <c r="A75" s="3"/>
      <c r="B75" s="3"/>
      <c r="C75" s="3"/>
      <c r="D75" s="3"/>
      <c r="E75" s="3"/>
      <c r="F75" s="3"/>
      <c r="G75" s="19"/>
      <c r="H75" s="19"/>
      <c r="I75" s="3"/>
      <c r="J75" s="7"/>
      <c r="K75" s="34"/>
      <c r="L75" s="34"/>
      <c r="M75" s="34"/>
      <c r="N75" s="34"/>
      <c r="O75" s="34"/>
      <c r="P75" s="35"/>
      <c r="Q75" s="36"/>
      <c r="R75" s="36"/>
      <c r="S75" s="36"/>
      <c r="T75" s="36"/>
      <c r="U75" s="36"/>
      <c r="V75" s="37"/>
      <c r="W75" s="3"/>
      <c r="X75" s="38"/>
      <c r="Y75" s="39"/>
      <c r="Z75" s="39"/>
      <c r="AB75" s="2"/>
      <c r="AC75" s="2"/>
      <c r="AD75" s="2"/>
      <c r="AE75" s="2"/>
      <c r="AF75" s="40"/>
      <c r="AG75" s="40"/>
    </row>
    <row r="76" spans="1:33" x14ac:dyDescent="0.2">
      <c r="A76" s="3"/>
      <c r="B76" s="3"/>
      <c r="C76" s="3"/>
      <c r="D76" s="3"/>
      <c r="E76" s="3"/>
      <c r="F76" s="3"/>
      <c r="G76" s="19"/>
      <c r="H76" s="19"/>
      <c r="I76" s="3"/>
      <c r="J76" s="7"/>
      <c r="K76" s="34"/>
      <c r="L76" s="34"/>
      <c r="M76" s="34"/>
      <c r="N76" s="34"/>
      <c r="O76" s="34"/>
      <c r="P76" s="35"/>
      <c r="Q76" s="36"/>
      <c r="R76" s="36"/>
      <c r="S76" s="36"/>
      <c r="T76" s="36"/>
      <c r="U76" s="36"/>
      <c r="V76" s="37"/>
      <c r="W76" s="3"/>
      <c r="X76" s="38"/>
      <c r="Y76" s="39"/>
      <c r="Z76" s="39"/>
      <c r="AB76" s="2"/>
      <c r="AC76" s="2"/>
      <c r="AD76" s="2"/>
      <c r="AE76" s="2"/>
      <c r="AF76" s="40"/>
      <c r="AG76" s="40"/>
    </row>
    <row r="77" spans="1:33" x14ac:dyDescent="0.2">
      <c r="A77" s="3"/>
      <c r="B77" s="3"/>
      <c r="C77" s="3"/>
      <c r="D77" s="3"/>
      <c r="E77" s="3"/>
      <c r="F77" s="3"/>
      <c r="G77" s="19"/>
      <c r="H77" s="19"/>
      <c r="I77" s="3"/>
      <c r="J77" s="7"/>
      <c r="K77" s="34"/>
      <c r="L77" s="34"/>
      <c r="M77" s="34"/>
      <c r="N77" s="34"/>
      <c r="O77" s="34"/>
      <c r="P77" s="35"/>
      <c r="Q77" s="36"/>
      <c r="R77" s="36"/>
      <c r="S77" s="36"/>
      <c r="T77" s="36"/>
      <c r="U77" s="36"/>
      <c r="V77" s="37"/>
      <c r="W77" s="3"/>
      <c r="X77" s="38"/>
      <c r="Y77" s="39"/>
      <c r="Z77" s="39"/>
      <c r="AB77" s="2"/>
      <c r="AC77" s="2"/>
      <c r="AD77" s="2"/>
      <c r="AE77" s="2"/>
      <c r="AF77" s="40"/>
      <c r="AG77" s="40"/>
    </row>
    <row r="78" spans="1:33" x14ac:dyDescent="0.2">
      <c r="A78" s="3"/>
      <c r="B78" s="3"/>
      <c r="C78" s="3"/>
      <c r="D78" s="3"/>
      <c r="E78" s="3"/>
      <c r="F78" s="3"/>
      <c r="G78" s="19"/>
      <c r="H78" s="19"/>
      <c r="I78" s="3"/>
      <c r="J78" s="7"/>
      <c r="K78" s="34"/>
      <c r="L78" s="34"/>
      <c r="M78" s="34"/>
      <c r="N78" s="34"/>
      <c r="O78" s="34"/>
      <c r="P78" s="35"/>
      <c r="Q78" s="36"/>
      <c r="R78" s="36"/>
      <c r="S78" s="36"/>
      <c r="T78" s="36"/>
      <c r="U78" s="36"/>
      <c r="V78" s="37"/>
      <c r="W78" s="3"/>
      <c r="X78" s="38"/>
      <c r="Y78" s="39"/>
      <c r="Z78" s="39"/>
      <c r="AB78" s="2"/>
      <c r="AC78" s="2"/>
      <c r="AD78" s="2"/>
      <c r="AE78" s="2"/>
      <c r="AF78" s="40"/>
      <c r="AG78" s="40"/>
    </row>
    <row r="79" spans="1:33" x14ac:dyDescent="0.2">
      <c r="A79" s="3"/>
      <c r="B79" s="3"/>
      <c r="C79" s="3"/>
      <c r="D79" s="3"/>
      <c r="E79" s="3"/>
      <c r="F79" s="3"/>
      <c r="G79" s="19"/>
      <c r="H79" s="19"/>
      <c r="I79" s="3"/>
      <c r="J79" s="7"/>
      <c r="K79" s="34"/>
      <c r="L79" s="34"/>
      <c r="M79" s="34"/>
      <c r="N79" s="34"/>
      <c r="O79" s="34"/>
      <c r="P79" s="35"/>
      <c r="Q79" s="36"/>
      <c r="R79" s="36"/>
      <c r="S79" s="36"/>
      <c r="T79" s="36"/>
      <c r="U79" s="36"/>
      <c r="V79" s="37"/>
      <c r="W79" s="3"/>
      <c r="X79" s="38"/>
      <c r="Y79" s="39"/>
      <c r="Z79" s="39"/>
      <c r="AB79" s="2"/>
      <c r="AC79" s="2"/>
      <c r="AD79" s="2"/>
      <c r="AE79" s="2"/>
      <c r="AF79" s="40"/>
      <c r="AG79" s="40"/>
    </row>
    <row r="80" spans="1:33" x14ac:dyDescent="0.2">
      <c r="A80" s="3"/>
      <c r="B80" s="3"/>
      <c r="C80" s="3"/>
      <c r="D80" s="3"/>
      <c r="E80" s="3"/>
      <c r="F80" s="3"/>
      <c r="G80" s="19"/>
      <c r="H80" s="19"/>
      <c r="I80" s="3"/>
      <c r="J80" s="7"/>
      <c r="K80" s="34"/>
      <c r="L80" s="34"/>
      <c r="M80" s="34"/>
      <c r="N80" s="34"/>
      <c r="O80" s="34"/>
      <c r="P80" s="35"/>
      <c r="Q80" s="36"/>
      <c r="R80" s="36"/>
      <c r="S80" s="36"/>
      <c r="T80" s="36"/>
      <c r="U80" s="36"/>
      <c r="V80" s="37"/>
      <c r="W80" s="3"/>
      <c r="X80" s="38"/>
      <c r="Y80" s="39"/>
      <c r="Z80" s="39"/>
      <c r="AB80" s="2"/>
      <c r="AC80" s="2"/>
      <c r="AD80" s="2"/>
      <c r="AE80" s="2"/>
      <c r="AF80" s="40"/>
      <c r="AG80" s="40"/>
    </row>
    <row r="81" spans="1:33" x14ac:dyDescent="0.2">
      <c r="A81" s="3"/>
      <c r="B81" s="3"/>
      <c r="C81" s="3"/>
      <c r="D81" s="3"/>
      <c r="E81" s="3"/>
      <c r="F81" s="3"/>
      <c r="G81" s="19"/>
      <c r="H81" s="19"/>
      <c r="I81" s="3"/>
      <c r="J81" s="7"/>
      <c r="K81" s="34"/>
      <c r="L81" s="34"/>
      <c r="M81" s="34"/>
      <c r="N81" s="34"/>
      <c r="O81" s="34"/>
      <c r="P81" s="35"/>
      <c r="Q81" s="36"/>
      <c r="R81" s="36"/>
      <c r="S81" s="36"/>
      <c r="T81" s="36"/>
      <c r="U81" s="36"/>
      <c r="V81" s="37"/>
      <c r="W81" s="3"/>
      <c r="X81" s="38"/>
      <c r="Y81" s="39"/>
      <c r="Z81" s="39"/>
      <c r="AB81" s="2"/>
      <c r="AC81" s="2"/>
      <c r="AD81" s="2"/>
      <c r="AE81" s="2"/>
      <c r="AF81" s="40"/>
      <c r="AG81" s="40"/>
    </row>
    <row r="82" spans="1:33" x14ac:dyDescent="0.2">
      <c r="A82" s="3"/>
      <c r="B82" s="3"/>
      <c r="C82" s="3"/>
      <c r="D82" s="3"/>
      <c r="E82" s="3"/>
      <c r="F82" s="3"/>
      <c r="G82" s="19"/>
      <c r="H82" s="19"/>
      <c r="I82" s="3"/>
      <c r="J82" s="7"/>
      <c r="K82" s="34"/>
      <c r="L82" s="34"/>
      <c r="M82" s="34"/>
      <c r="N82" s="34"/>
      <c r="O82" s="34"/>
      <c r="P82" s="35"/>
      <c r="Q82" s="36"/>
      <c r="R82" s="36"/>
      <c r="S82" s="36"/>
      <c r="T82" s="36"/>
      <c r="U82" s="36"/>
      <c r="V82" s="37"/>
      <c r="W82" s="3"/>
      <c r="X82" s="38"/>
      <c r="Y82" s="39"/>
      <c r="Z82" s="39"/>
      <c r="AB82" s="2"/>
      <c r="AC82" s="2"/>
      <c r="AD82" s="2"/>
      <c r="AE82" s="2"/>
      <c r="AF82" s="40"/>
      <c r="AG82" s="40"/>
    </row>
    <row r="83" spans="1:33" x14ac:dyDescent="0.2">
      <c r="A83" s="3"/>
      <c r="B83" s="3"/>
      <c r="C83" s="3"/>
      <c r="D83" s="3"/>
      <c r="E83" s="3"/>
      <c r="F83" s="3"/>
      <c r="G83" s="19"/>
      <c r="H83" s="19"/>
      <c r="I83" s="3"/>
      <c r="J83" s="7"/>
      <c r="K83" s="34"/>
      <c r="L83" s="34"/>
      <c r="M83" s="34"/>
      <c r="N83" s="34"/>
      <c r="O83" s="34"/>
      <c r="P83" s="35"/>
      <c r="Q83" s="36"/>
      <c r="R83" s="36"/>
      <c r="S83" s="36"/>
      <c r="T83" s="36"/>
      <c r="U83" s="36"/>
      <c r="V83" s="37"/>
      <c r="W83" s="3"/>
      <c r="X83" s="38"/>
      <c r="Y83" s="39"/>
      <c r="Z83" s="39"/>
      <c r="AB83" s="2"/>
      <c r="AC83" s="2"/>
      <c r="AD83" s="2"/>
      <c r="AE83" s="2"/>
      <c r="AF83" s="40"/>
      <c r="AG83" s="40"/>
    </row>
    <row r="84" spans="1:33" x14ac:dyDescent="0.2">
      <c r="A84" s="3"/>
      <c r="B84" s="3"/>
      <c r="C84" s="3"/>
      <c r="D84" s="3"/>
      <c r="E84" s="3"/>
      <c r="F84" s="3"/>
      <c r="G84" s="19"/>
      <c r="H84" s="19"/>
      <c r="I84" s="3"/>
      <c r="J84" s="7"/>
      <c r="K84" s="34"/>
      <c r="L84" s="34"/>
      <c r="M84" s="34"/>
      <c r="N84" s="34"/>
      <c r="O84" s="34"/>
      <c r="P84" s="35"/>
      <c r="Q84" s="36"/>
      <c r="R84" s="36"/>
      <c r="S84" s="36"/>
      <c r="T84" s="36"/>
      <c r="U84" s="36"/>
      <c r="V84" s="37"/>
      <c r="W84" s="3"/>
      <c r="X84" s="38"/>
      <c r="Y84" s="39"/>
      <c r="Z84" s="39"/>
      <c r="AB84" s="2"/>
      <c r="AC84" s="2"/>
      <c r="AD84" s="2"/>
      <c r="AE84" s="2"/>
      <c r="AF84" s="40"/>
      <c r="AG84" s="40"/>
    </row>
    <row r="85" spans="1:33" x14ac:dyDescent="0.2">
      <c r="A85" s="3"/>
      <c r="B85" s="3"/>
      <c r="C85" s="3"/>
      <c r="D85" s="3"/>
      <c r="E85" s="3"/>
      <c r="F85" s="3"/>
      <c r="G85" s="19"/>
      <c r="H85" s="19"/>
      <c r="I85" s="3"/>
      <c r="J85" s="7"/>
      <c r="K85" s="34"/>
      <c r="L85" s="34"/>
      <c r="M85" s="34"/>
      <c r="N85" s="34"/>
      <c r="O85" s="34"/>
      <c r="P85" s="35"/>
      <c r="Q85" s="36"/>
      <c r="R85" s="36"/>
      <c r="S85" s="36"/>
      <c r="T85" s="36"/>
      <c r="U85" s="36"/>
      <c r="V85" s="37"/>
      <c r="W85" s="3"/>
      <c r="X85" s="38"/>
      <c r="Y85" s="39"/>
      <c r="Z85" s="39"/>
      <c r="AB85" s="2"/>
      <c r="AC85" s="2"/>
      <c r="AD85" s="2"/>
      <c r="AE85" s="2"/>
      <c r="AF85" s="40"/>
      <c r="AG85" s="40"/>
    </row>
    <row r="86" spans="1:33" x14ac:dyDescent="0.2">
      <c r="A86" s="3"/>
      <c r="B86" s="3"/>
      <c r="C86" s="3"/>
      <c r="D86" s="3"/>
      <c r="E86" s="3"/>
      <c r="F86" s="3"/>
      <c r="G86" s="19"/>
      <c r="H86" s="19"/>
      <c r="I86" s="3"/>
      <c r="J86" s="7"/>
      <c r="K86" s="34"/>
      <c r="L86" s="34"/>
      <c r="M86" s="34"/>
      <c r="N86" s="34"/>
      <c r="O86" s="34"/>
      <c r="P86" s="35"/>
      <c r="Q86" s="36"/>
      <c r="R86" s="36"/>
      <c r="S86" s="36"/>
      <c r="T86" s="36"/>
      <c r="U86" s="36"/>
      <c r="V86" s="37"/>
      <c r="W86" s="3"/>
      <c r="X86" s="38"/>
      <c r="Y86" s="39"/>
      <c r="Z86" s="39"/>
      <c r="AB86" s="2"/>
      <c r="AC86" s="2"/>
      <c r="AD86" s="2"/>
      <c r="AE86" s="2"/>
      <c r="AF86" s="40"/>
      <c r="AG86" s="40"/>
    </row>
    <row r="87" spans="1:33" x14ac:dyDescent="0.2">
      <c r="A87" s="3"/>
      <c r="B87" s="3"/>
      <c r="C87" s="3"/>
      <c r="D87" s="3"/>
      <c r="E87" s="3"/>
      <c r="F87" s="3"/>
      <c r="G87" s="19"/>
      <c r="H87" s="19"/>
      <c r="I87" s="3"/>
      <c r="J87" s="7"/>
      <c r="K87" s="34"/>
      <c r="L87" s="34"/>
      <c r="M87" s="34"/>
      <c r="N87" s="34"/>
      <c r="O87" s="34"/>
      <c r="P87" s="35"/>
      <c r="Q87" s="36"/>
      <c r="R87" s="36"/>
      <c r="S87" s="36"/>
      <c r="T87" s="36"/>
      <c r="U87" s="36"/>
      <c r="V87" s="37"/>
      <c r="W87" s="3"/>
      <c r="X87" s="38"/>
      <c r="Y87" s="39"/>
      <c r="Z87" s="39"/>
      <c r="AB87" s="2"/>
      <c r="AC87" s="2"/>
      <c r="AD87" s="2"/>
      <c r="AE87" s="2"/>
      <c r="AF87" s="40"/>
      <c r="AG87" s="40"/>
    </row>
    <row r="88" spans="1:33" x14ac:dyDescent="0.2">
      <c r="A88" s="3"/>
      <c r="B88" s="3"/>
      <c r="C88" s="3"/>
      <c r="D88" s="3"/>
      <c r="E88" s="3"/>
      <c r="F88" s="3"/>
      <c r="G88" s="19"/>
      <c r="H88" s="19"/>
      <c r="I88" s="3"/>
      <c r="J88" s="7"/>
      <c r="K88" s="34"/>
      <c r="L88" s="34"/>
      <c r="M88" s="34"/>
      <c r="N88" s="34"/>
      <c r="O88" s="34"/>
      <c r="P88" s="35"/>
      <c r="Q88" s="36"/>
      <c r="R88" s="36"/>
      <c r="S88" s="36"/>
      <c r="T88" s="36"/>
      <c r="U88" s="36"/>
      <c r="V88" s="37"/>
      <c r="W88" s="3"/>
      <c r="X88" s="38"/>
      <c r="Y88" s="39"/>
      <c r="Z88" s="39"/>
      <c r="AB88" s="2"/>
      <c r="AC88" s="2"/>
      <c r="AD88" s="2"/>
      <c r="AE88" s="2"/>
      <c r="AF88" s="40"/>
      <c r="AG88" s="40"/>
    </row>
    <row r="89" spans="1:33" x14ac:dyDescent="0.2">
      <c r="A89" s="3"/>
      <c r="B89" s="3"/>
      <c r="C89" s="3"/>
      <c r="D89" s="3"/>
      <c r="E89" s="3"/>
      <c r="F89" s="3"/>
      <c r="G89" s="19"/>
      <c r="H89" s="19"/>
      <c r="I89" s="3"/>
      <c r="J89" s="7"/>
      <c r="K89" s="34"/>
      <c r="L89" s="34"/>
      <c r="M89" s="34"/>
      <c r="N89" s="34"/>
      <c r="O89" s="34"/>
      <c r="P89" s="35"/>
      <c r="Q89" s="36"/>
      <c r="R89" s="36"/>
      <c r="S89" s="36"/>
      <c r="T89" s="36"/>
      <c r="U89" s="36"/>
      <c r="V89" s="37"/>
      <c r="W89" s="3"/>
      <c r="X89" s="38"/>
      <c r="Y89" s="39"/>
      <c r="Z89" s="39"/>
      <c r="AB89" s="2"/>
      <c r="AC89" s="2"/>
      <c r="AD89" s="2"/>
      <c r="AE89" s="2"/>
      <c r="AF89" s="40"/>
      <c r="AG89" s="40"/>
    </row>
    <row r="90" spans="1:33" x14ac:dyDescent="0.2">
      <c r="A90" s="3"/>
      <c r="B90" s="3"/>
      <c r="C90" s="3"/>
      <c r="D90" s="3"/>
      <c r="E90" s="3"/>
      <c r="F90" s="3"/>
      <c r="G90" s="19"/>
      <c r="H90" s="19"/>
      <c r="I90" s="3"/>
      <c r="J90" s="7"/>
      <c r="K90" s="34"/>
      <c r="L90" s="34"/>
      <c r="M90" s="34"/>
      <c r="N90" s="34"/>
      <c r="O90" s="34"/>
      <c r="P90" s="35"/>
      <c r="Q90" s="36"/>
      <c r="R90" s="36"/>
      <c r="S90" s="36"/>
      <c r="T90" s="36"/>
      <c r="U90" s="36"/>
      <c r="V90" s="37"/>
      <c r="W90" s="3"/>
      <c r="X90" s="38"/>
      <c r="Y90" s="39"/>
      <c r="Z90" s="39"/>
      <c r="AB90" s="2"/>
      <c r="AC90" s="2"/>
      <c r="AD90" s="2"/>
      <c r="AE90" s="2"/>
      <c r="AF90" s="40"/>
      <c r="AG90" s="40"/>
    </row>
    <row r="91" spans="1:33" x14ac:dyDescent="0.2">
      <c r="A91" s="3"/>
      <c r="B91" s="3"/>
      <c r="C91" s="3"/>
      <c r="D91" s="3"/>
      <c r="E91" s="3"/>
      <c r="F91" s="3"/>
      <c r="G91" s="19"/>
      <c r="H91" s="19"/>
      <c r="I91" s="3"/>
      <c r="J91" s="7"/>
      <c r="K91" s="34"/>
      <c r="L91" s="34"/>
      <c r="M91" s="34"/>
      <c r="N91" s="34"/>
      <c r="O91" s="34"/>
      <c r="P91" s="35"/>
      <c r="Q91" s="36"/>
      <c r="R91" s="36"/>
      <c r="S91" s="36"/>
      <c r="T91" s="36"/>
      <c r="U91" s="36"/>
      <c r="V91" s="37"/>
      <c r="W91" s="3"/>
      <c r="X91" s="38"/>
      <c r="Y91" s="39"/>
      <c r="Z91" s="39"/>
      <c r="AB91" s="2"/>
      <c r="AC91" s="2"/>
      <c r="AD91" s="2"/>
      <c r="AE91" s="2"/>
      <c r="AF91" s="40"/>
      <c r="AG91" s="40"/>
    </row>
    <row r="92" spans="1:33" x14ac:dyDescent="0.2">
      <c r="A92" s="3"/>
      <c r="B92" s="3"/>
      <c r="C92" s="3"/>
      <c r="D92" s="3"/>
      <c r="E92" s="3"/>
      <c r="F92" s="3"/>
      <c r="G92" s="19"/>
      <c r="H92" s="19"/>
      <c r="I92" s="3"/>
      <c r="J92" s="7"/>
      <c r="K92" s="34"/>
      <c r="L92" s="34"/>
      <c r="M92" s="34"/>
      <c r="N92" s="34"/>
      <c r="O92" s="34"/>
      <c r="P92" s="35"/>
      <c r="Q92" s="36"/>
      <c r="R92" s="36"/>
      <c r="S92" s="36"/>
      <c r="T92" s="36"/>
      <c r="U92" s="36"/>
      <c r="V92" s="37"/>
      <c r="W92" s="3"/>
      <c r="X92" s="38"/>
      <c r="Y92" s="39"/>
      <c r="Z92" s="39"/>
      <c r="AB92" s="2"/>
      <c r="AC92" s="2"/>
      <c r="AD92" s="2"/>
      <c r="AE92" s="2"/>
      <c r="AF92" s="40"/>
      <c r="AG92" s="40"/>
    </row>
    <row r="93" spans="1:33" x14ac:dyDescent="0.2">
      <c r="A93" s="3"/>
      <c r="B93" s="3"/>
      <c r="C93" s="3"/>
      <c r="D93" s="3"/>
      <c r="E93" s="3"/>
      <c r="F93" s="3"/>
      <c r="G93" s="19"/>
      <c r="H93" s="19"/>
      <c r="I93" s="3"/>
      <c r="J93" s="7"/>
      <c r="K93" s="34"/>
      <c r="L93" s="34"/>
      <c r="M93" s="34"/>
      <c r="N93" s="34"/>
      <c r="O93" s="34"/>
      <c r="P93" s="35"/>
      <c r="Q93" s="36"/>
      <c r="R93" s="36"/>
      <c r="S93" s="36"/>
      <c r="T93" s="36"/>
      <c r="U93" s="36"/>
      <c r="V93" s="37"/>
      <c r="W93" s="3"/>
      <c r="X93" s="38"/>
      <c r="Y93" s="39"/>
      <c r="Z93" s="39"/>
      <c r="AB93" s="2"/>
      <c r="AC93" s="2"/>
      <c r="AD93" s="2"/>
      <c r="AE93" s="2"/>
      <c r="AF93" s="40"/>
      <c r="AG93" s="40"/>
    </row>
    <row r="94" spans="1:33" x14ac:dyDescent="0.2">
      <c r="A94" s="3"/>
      <c r="B94" s="3"/>
      <c r="C94" s="3"/>
      <c r="D94" s="3"/>
      <c r="E94" s="3"/>
      <c r="F94" s="3"/>
      <c r="G94" s="19"/>
      <c r="H94" s="19"/>
      <c r="I94" s="3"/>
      <c r="J94" s="7"/>
      <c r="K94" s="34"/>
      <c r="L94" s="34"/>
      <c r="M94" s="34"/>
      <c r="N94" s="34"/>
      <c r="O94" s="34"/>
      <c r="P94" s="35"/>
      <c r="Q94" s="36"/>
      <c r="R94" s="36"/>
      <c r="S94" s="36"/>
      <c r="T94" s="36"/>
      <c r="U94" s="36"/>
      <c r="V94" s="37"/>
      <c r="W94" s="3"/>
      <c r="X94" s="38"/>
      <c r="Y94" s="39"/>
      <c r="Z94" s="39"/>
      <c r="AB94" s="2"/>
      <c r="AC94" s="2"/>
      <c r="AD94" s="2"/>
      <c r="AE94" s="2"/>
      <c r="AF94" s="40"/>
      <c r="AG94" s="40"/>
    </row>
    <row r="95" spans="1:33" x14ac:dyDescent="0.2">
      <c r="A95" s="3"/>
      <c r="B95" s="3"/>
      <c r="C95" s="3"/>
      <c r="D95" s="3"/>
      <c r="E95" s="3"/>
      <c r="F95" s="3"/>
      <c r="G95" s="19"/>
      <c r="H95" s="19"/>
      <c r="I95" s="3"/>
      <c r="J95" s="7"/>
      <c r="K95" s="34"/>
      <c r="L95" s="34"/>
      <c r="M95" s="34"/>
      <c r="N95" s="34"/>
      <c r="O95" s="34"/>
      <c r="P95" s="35"/>
      <c r="Q95" s="36"/>
      <c r="R95" s="36"/>
      <c r="S95" s="36"/>
      <c r="T95" s="36"/>
      <c r="U95" s="36"/>
      <c r="V95" s="37"/>
      <c r="W95" s="3"/>
      <c r="X95" s="38"/>
      <c r="Y95" s="39"/>
      <c r="Z95" s="39"/>
      <c r="AB95" s="2"/>
      <c r="AC95" s="2"/>
      <c r="AD95" s="2"/>
      <c r="AE95" s="2"/>
      <c r="AF95" s="40"/>
      <c r="AG95" s="40"/>
    </row>
    <row r="96" spans="1:33" x14ac:dyDescent="0.2">
      <c r="A96" s="3"/>
      <c r="B96" s="3"/>
      <c r="C96" s="3"/>
      <c r="D96" s="3"/>
      <c r="E96" s="3"/>
      <c r="F96" s="3"/>
      <c r="G96" s="19"/>
      <c r="H96" s="19"/>
      <c r="I96" s="3"/>
      <c r="J96" s="7"/>
      <c r="K96" s="34"/>
      <c r="L96" s="34"/>
      <c r="M96" s="34"/>
      <c r="N96" s="34"/>
      <c r="O96" s="34"/>
      <c r="P96" s="35"/>
      <c r="Q96" s="36"/>
      <c r="R96" s="36"/>
      <c r="S96" s="36"/>
      <c r="T96" s="36"/>
      <c r="U96" s="36"/>
      <c r="V96" s="37"/>
      <c r="W96" s="3"/>
      <c r="X96" s="38"/>
      <c r="Y96" s="39"/>
      <c r="Z96" s="39"/>
      <c r="AB96" s="2"/>
      <c r="AC96" s="2"/>
      <c r="AD96" s="2"/>
      <c r="AE96" s="2"/>
      <c r="AF96" s="40"/>
      <c r="AG96" s="40"/>
    </row>
    <row r="97" spans="1:33" x14ac:dyDescent="0.2">
      <c r="A97" s="3"/>
      <c r="B97" s="3"/>
      <c r="C97" s="3"/>
      <c r="D97" s="3"/>
      <c r="E97" s="3"/>
      <c r="F97" s="3"/>
      <c r="G97" s="19"/>
      <c r="H97" s="19"/>
      <c r="I97" s="3"/>
      <c r="J97" s="7"/>
      <c r="K97" s="34"/>
      <c r="L97" s="34"/>
      <c r="M97" s="34"/>
      <c r="N97" s="34"/>
      <c r="O97" s="34"/>
      <c r="P97" s="35"/>
      <c r="Q97" s="36"/>
      <c r="R97" s="36"/>
      <c r="S97" s="36"/>
      <c r="T97" s="36"/>
      <c r="U97" s="36"/>
      <c r="V97" s="37"/>
      <c r="W97" s="3"/>
      <c r="X97" s="38"/>
      <c r="Y97" s="39"/>
      <c r="Z97" s="39"/>
      <c r="AB97" s="2"/>
      <c r="AC97" s="2"/>
      <c r="AD97" s="2"/>
      <c r="AE97" s="2"/>
      <c r="AF97" s="40"/>
      <c r="AG97" s="40"/>
    </row>
    <row r="98" spans="1:33" x14ac:dyDescent="0.2">
      <c r="A98" s="3"/>
      <c r="B98" s="3"/>
      <c r="C98" s="3"/>
      <c r="D98" s="3"/>
      <c r="E98" s="3"/>
      <c r="F98" s="3"/>
      <c r="G98" s="19"/>
      <c r="H98" s="19"/>
      <c r="I98" s="3"/>
      <c r="J98" s="7"/>
      <c r="K98" s="34"/>
      <c r="L98" s="34"/>
      <c r="M98" s="34"/>
      <c r="N98" s="34"/>
      <c r="O98" s="34"/>
      <c r="P98" s="35"/>
      <c r="Q98" s="36"/>
      <c r="R98" s="36"/>
      <c r="S98" s="36"/>
      <c r="T98" s="36"/>
      <c r="U98" s="36"/>
      <c r="V98" s="37"/>
      <c r="W98" s="3"/>
      <c r="X98" s="38"/>
      <c r="Y98" s="39"/>
      <c r="Z98" s="39"/>
      <c r="AB98" s="2"/>
      <c r="AC98" s="2"/>
      <c r="AD98" s="2"/>
      <c r="AE98" s="2"/>
      <c r="AF98" s="40"/>
      <c r="AG98" s="40"/>
    </row>
    <row r="99" spans="1:33" x14ac:dyDescent="0.2">
      <c r="A99" s="3"/>
      <c r="B99" s="3"/>
      <c r="C99" s="3"/>
      <c r="D99" s="3"/>
      <c r="E99" s="3"/>
      <c r="F99" s="3"/>
      <c r="G99" s="19"/>
      <c r="H99" s="19"/>
      <c r="I99" s="3"/>
      <c r="J99" s="7"/>
      <c r="K99" s="34"/>
      <c r="L99" s="34"/>
      <c r="M99" s="34"/>
      <c r="N99" s="34"/>
      <c r="O99" s="34"/>
      <c r="P99" s="35"/>
      <c r="Q99" s="36"/>
      <c r="R99" s="36"/>
      <c r="S99" s="36"/>
      <c r="T99" s="36"/>
      <c r="U99" s="36"/>
      <c r="V99" s="37"/>
      <c r="W99" s="3"/>
      <c r="X99" s="38"/>
      <c r="Y99" s="39"/>
      <c r="Z99" s="39"/>
      <c r="AB99" s="2"/>
      <c r="AC99" s="2"/>
      <c r="AD99" s="2"/>
      <c r="AE99" s="2"/>
      <c r="AF99" s="40"/>
      <c r="AG99" s="40"/>
    </row>
    <row r="100" spans="1:33" x14ac:dyDescent="0.2">
      <c r="A100" s="3"/>
      <c r="B100" s="3"/>
      <c r="C100" s="3"/>
      <c r="D100" s="3"/>
      <c r="E100" s="3"/>
      <c r="F100" s="3"/>
      <c r="G100" s="19"/>
      <c r="H100" s="19"/>
      <c r="I100" s="3"/>
      <c r="J100" s="7"/>
      <c r="K100" s="34"/>
      <c r="L100" s="34"/>
      <c r="M100" s="34"/>
      <c r="N100" s="34"/>
      <c r="O100" s="34"/>
      <c r="P100" s="35"/>
      <c r="Q100" s="36"/>
      <c r="R100" s="36"/>
      <c r="S100" s="36"/>
      <c r="T100" s="36"/>
      <c r="U100" s="36"/>
      <c r="V100" s="37"/>
      <c r="W100" s="3"/>
      <c r="X100" s="38"/>
      <c r="Y100" s="39"/>
      <c r="Z100" s="39"/>
      <c r="AB100" s="2"/>
      <c r="AC100" s="2"/>
      <c r="AD100" s="2"/>
      <c r="AE100" s="2"/>
      <c r="AF100" s="40"/>
      <c r="AG100" s="40"/>
    </row>
    <row r="101" spans="1:33" x14ac:dyDescent="0.2">
      <c r="A101" s="3"/>
      <c r="B101" s="3"/>
      <c r="C101" s="3"/>
      <c r="D101" s="3"/>
      <c r="E101" s="3"/>
      <c r="F101" s="3"/>
      <c r="G101" s="19"/>
      <c r="H101" s="19"/>
      <c r="I101" s="3"/>
      <c r="J101" s="7"/>
      <c r="K101" s="34"/>
      <c r="L101" s="34"/>
      <c r="M101" s="34"/>
      <c r="N101" s="34"/>
      <c r="O101" s="34"/>
      <c r="P101" s="35"/>
      <c r="Q101" s="36"/>
      <c r="R101" s="36"/>
      <c r="S101" s="36"/>
      <c r="T101" s="36"/>
      <c r="U101" s="36"/>
      <c r="V101" s="37"/>
      <c r="W101" s="3"/>
      <c r="X101" s="38"/>
      <c r="Y101" s="39"/>
      <c r="Z101" s="39"/>
      <c r="AB101" s="2"/>
      <c r="AC101" s="2"/>
      <c r="AD101" s="2"/>
      <c r="AE101" s="2"/>
      <c r="AF101" s="40"/>
      <c r="AG101" s="40"/>
    </row>
    <row r="102" spans="1:33" x14ac:dyDescent="0.2">
      <c r="A102" s="3"/>
      <c r="B102" s="3"/>
      <c r="C102" s="3"/>
      <c r="D102" s="3"/>
      <c r="E102" s="3"/>
      <c r="F102" s="3"/>
      <c r="G102" s="19"/>
      <c r="H102" s="19"/>
      <c r="I102" s="3"/>
      <c r="J102" s="7"/>
      <c r="K102" s="34"/>
      <c r="L102" s="34"/>
      <c r="M102" s="34"/>
      <c r="N102" s="34"/>
      <c r="O102" s="34"/>
      <c r="P102" s="35"/>
      <c r="Q102" s="36"/>
      <c r="R102" s="36"/>
      <c r="S102" s="36"/>
      <c r="T102" s="36"/>
      <c r="U102" s="36"/>
      <c r="V102" s="37"/>
      <c r="W102" s="3"/>
      <c r="X102" s="38"/>
      <c r="Y102" s="39"/>
      <c r="Z102" s="39"/>
      <c r="AB102" s="2"/>
      <c r="AC102" s="2"/>
      <c r="AD102" s="2"/>
      <c r="AE102" s="2"/>
      <c r="AF102" s="40"/>
      <c r="AG102" s="40"/>
    </row>
    <row r="103" spans="1:33" x14ac:dyDescent="0.2">
      <c r="A103" s="3"/>
      <c r="B103" s="3"/>
      <c r="C103" s="3"/>
      <c r="D103" s="3"/>
      <c r="E103" s="3"/>
      <c r="F103" s="3"/>
      <c r="G103" s="19"/>
      <c r="H103" s="19"/>
      <c r="I103" s="3"/>
      <c r="J103" s="7"/>
      <c r="K103" s="34"/>
      <c r="L103" s="34"/>
      <c r="M103" s="34"/>
      <c r="N103" s="34"/>
      <c r="O103" s="34"/>
      <c r="P103" s="35"/>
      <c r="Q103" s="36"/>
      <c r="R103" s="36"/>
      <c r="S103" s="36"/>
      <c r="T103" s="36"/>
      <c r="U103" s="36"/>
      <c r="V103" s="37"/>
      <c r="W103" s="3"/>
      <c r="X103" s="38"/>
      <c r="Y103" s="39"/>
      <c r="Z103" s="39"/>
      <c r="AB103" s="2"/>
      <c r="AC103" s="2"/>
      <c r="AD103" s="2"/>
      <c r="AE103" s="2"/>
      <c r="AF103" s="40"/>
      <c r="AG103" s="40"/>
    </row>
    <row r="104" spans="1:33" x14ac:dyDescent="0.2">
      <c r="A104" s="3"/>
      <c r="B104" s="3"/>
      <c r="C104" s="3"/>
      <c r="D104" s="3"/>
      <c r="E104" s="3"/>
      <c r="F104" s="3"/>
      <c r="G104" s="19"/>
      <c r="H104" s="19"/>
      <c r="I104" s="3"/>
      <c r="J104" s="7"/>
      <c r="K104" s="34"/>
      <c r="L104" s="34"/>
      <c r="M104" s="34"/>
      <c r="N104" s="34"/>
      <c r="O104" s="34"/>
      <c r="P104" s="35"/>
      <c r="Q104" s="36"/>
      <c r="R104" s="36"/>
      <c r="S104" s="36"/>
      <c r="T104" s="36"/>
      <c r="U104" s="36"/>
      <c r="V104" s="37"/>
      <c r="W104" s="3"/>
      <c r="X104" s="38"/>
      <c r="Y104" s="39"/>
      <c r="Z104" s="39"/>
      <c r="AB104" s="2"/>
      <c r="AC104" s="2"/>
      <c r="AD104" s="2"/>
      <c r="AE104" s="2"/>
      <c r="AF104" s="40"/>
      <c r="AG104" s="40"/>
    </row>
    <row r="105" spans="1:33" x14ac:dyDescent="0.2">
      <c r="A105" s="3"/>
      <c r="B105" s="3"/>
      <c r="C105" s="3"/>
      <c r="D105" s="3"/>
      <c r="E105" s="3"/>
      <c r="F105" s="3"/>
      <c r="G105" s="19"/>
      <c r="H105" s="19"/>
      <c r="I105" s="3"/>
      <c r="J105" s="7"/>
      <c r="K105" s="34"/>
      <c r="L105" s="34"/>
      <c r="M105" s="34"/>
      <c r="N105" s="34"/>
      <c r="O105" s="34"/>
      <c r="P105" s="35"/>
      <c r="Q105" s="36"/>
      <c r="R105" s="36"/>
      <c r="S105" s="36"/>
      <c r="T105" s="36"/>
      <c r="U105" s="36"/>
      <c r="V105" s="37"/>
      <c r="W105" s="3"/>
      <c r="X105" s="38"/>
      <c r="Y105" s="39"/>
      <c r="Z105" s="39"/>
      <c r="AB105" s="2"/>
      <c r="AC105" s="2"/>
      <c r="AD105" s="2"/>
      <c r="AE105" s="2"/>
      <c r="AF105" s="40"/>
      <c r="AG105" s="40"/>
    </row>
    <row r="106" spans="1:33" x14ac:dyDescent="0.2">
      <c r="A106" s="3"/>
      <c r="B106" s="3"/>
      <c r="C106" s="3"/>
      <c r="D106" s="3"/>
      <c r="E106" s="3"/>
      <c r="F106" s="3"/>
      <c r="G106" s="19"/>
      <c r="H106" s="19"/>
      <c r="I106" s="3"/>
      <c r="J106" s="7"/>
      <c r="K106" s="34"/>
      <c r="L106" s="34"/>
      <c r="M106" s="34"/>
      <c r="N106" s="34"/>
      <c r="O106" s="34"/>
      <c r="P106" s="35"/>
      <c r="Q106" s="36"/>
      <c r="R106" s="36"/>
      <c r="S106" s="36"/>
      <c r="T106" s="36"/>
      <c r="U106" s="36"/>
      <c r="V106" s="37"/>
      <c r="W106" s="3"/>
      <c r="X106" s="38"/>
      <c r="Y106" s="39"/>
      <c r="Z106" s="39"/>
      <c r="AB106" s="2"/>
      <c r="AC106" s="2"/>
      <c r="AD106" s="2"/>
      <c r="AE106" s="2"/>
      <c r="AF106" s="40"/>
      <c r="AG106" s="40"/>
    </row>
    <row r="107" spans="1:33" x14ac:dyDescent="0.2">
      <c r="A107" s="3"/>
      <c r="B107" s="3"/>
      <c r="C107" s="3"/>
      <c r="D107" s="3"/>
      <c r="E107" s="3"/>
      <c r="F107" s="3"/>
      <c r="G107" s="19"/>
      <c r="H107" s="19"/>
      <c r="I107" s="3"/>
      <c r="J107" s="7"/>
      <c r="K107" s="34"/>
      <c r="L107" s="34"/>
      <c r="M107" s="34"/>
      <c r="N107" s="34"/>
      <c r="O107" s="34"/>
      <c r="P107" s="35"/>
      <c r="Q107" s="36"/>
      <c r="R107" s="36"/>
      <c r="S107" s="36"/>
      <c r="T107" s="36"/>
      <c r="U107" s="36"/>
      <c r="V107" s="37"/>
      <c r="W107" s="3"/>
      <c r="X107" s="38"/>
      <c r="Y107" s="39"/>
      <c r="Z107" s="39"/>
      <c r="AB107" s="2"/>
      <c r="AC107" s="2"/>
      <c r="AD107" s="2"/>
      <c r="AE107" s="2"/>
      <c r="AF107" s="40"/>
      <c r="AG107" s="40"/>
    </row>
    <row r="108" spans="1:33" x14ac:dyDescent="0.2">
      <c r="A108" s="3"/>
      <c r="B108" s="3"/>
      <c r="C108" s="3"/>
      <c r="D108" s="3"/>
      <c r="E108" s="3"/>
      <c r="F108" s="3"/>
      <c r="G108" s="19"/>
      <c r="H108" s="19"/>
      <c r="I108" s="3"/>
      <c r="J108" s="7"/>
      <c r="K108" s="34"/>
      <c r="L108" s="34"/>
      <c r="M108" s="34"/>
      <c r="N108" s="34"/>
      <c r="O108" s="34"/>
      <c r="P108" s="35"/>
      <c r="Q108" s="36"/>
      <c r="R108" s="36"/>
      <c r="S108" s="36"/>
      <c r="T108" s="36"/>
      <c r="U108" s="36"/>
      <c r="V108" s="37"/>
      <c r="W108" s="3"/>
      <c r="X108" s="38"/>
      <c r="Y108" s="39"/>
      <c r="Z108" s="39"/>
      <c r="AB108" s="2"/>
      <c r="AC108" s="2"/>
      <c r="AD108" s="2"/>
      <c r="AE108" s="2"/>
      <c r="AF108" s="40"/>
      <c r="AG108" s="40"/>
    </row>
    <row r="109" spans="1:33" x14ac:dyDescent="0.2">
      <c r="A109" s="3"/>
      <c r="B109" s="3"/>
      <c r="C109" s="3"/>
      <c r="D109" s="3"/>
      <c r="E109" s="3"/>
      <c r="F109" s="3"/>
      <c r="G109" s="19"/>
      <c r="H109" s="19"/>
      <c r="I109" s="3"/>
      <c r="J109" s="7"/>
      <c r="K109" s="34"/>
      <c r="L109" s="34"/>
      <c r="M109" s="34"/>
      <c r="N109" s="34"/>
      <c r="O109" s="34"/>
      <c r="P109" s="35"/>
      <c r="Q109" s="36"/>
      <c r="R109" s="36"/>
      <c r="S109" s="36"/>
      <c r="T109" s="36"/>
      <c r="U109" s="36"/>
      <c r="V109" s="37"/>
      <c r="W109" s="3"/>
      <c r="X109" s="38"/>
      <c r="Y109" s="39"/>
      <c r="Z109" s="39"/>
      <c r="AB109" s="2"/>
      <c r="AC109" s="2"/>
      <c r="AD109" s="2"/>
      <c r="AE109" s="2"/>
      <c r="AF109" s="40"/>
      <c r="AG109" s="40"/>
    </row>
    <row r="110" spans="1:33" x14ac:dyDescent="0.2">
      <c r="A110" s="3"/>
      <c r="B110" s="3"/>
      <c r="C110" s="3"/>
      <c r="D110" s="3"/>
      <c r="E110" s="3"/>
      <c r="F110" s="3"/>
      <c r="G110" s="19"/>
      <c r="H110" s="19"/>
      <c r="I110" s="3"/>
      <c r="J110" s="7"/>
      <c r="K110" s="34"/>
      <c r="L110" s="34"/>
      <c r="M110" s="34"/>
      <c r="N110" s="34"/>
      <c r="O110" s="34"/>
      <c r="P110" s="35"/>
      <c r="Q110" s="36"/>
      <c r="R110" s="36"/>
      <c r="S110" s="36"/>
      <c r="T110" s="36"/>
      <c r="U110" s="36"/>
      <c r="V110" s="37"/>
      <c r="W110" s="3"/>
      <c r="X110" s="38"/>
      <c r="Y110" s="39"/>
      <c r="Z110" s="39"/>
      <c r="AB110" s="2"/>
      <c r="AC110" s="2"/>
      <c r="AD110" s="2"/>
      <c r="AE110" s="2"/>
      <c r="AF110" s="40"/>
      <c r="AG110" s="40"/>
    </row>
    <row r="111" spans="1:33" x14ac:dyDescent="0.2">
      <c r="A111" s="3"/>
      <c r="B111" s="3"/>
      <c r="C111" s="3"/>
      <c r="D111" s="3"/>
      <c r="E111" s="3"/>
      <c r="F111" s="3"/>
      <c r="G111" s="19"/>
      <c r="H111" s="19"/>
      <c r="I111" s="3"/>
      <c r="J111" s="7"/>
      <c r="K111" s="34"/>
      <c r="L111" s="34"/>
      <c r="M111" s="34"/>
      <c r="N111" s="34"/>
      <c r="O111" s="34"/>
      <c r="P111" s="35"/>
      <c r="Q111" s="36"/>
      <c r="R111" s="36"/>
      <c r="S111" s="36"/>
      <c r="T111" s="36"/>
      <c r="U111" s="36"/>
      <c r="V111" s="37"/>
      <c r="W111" s="3"/>
      <c r="X111" s="38"/>
      <c r="Y111" s="39"/>
      <c r="Z111" s="39"/>
      <c r="AB111" s="2"/>
      <c r="AC111" s="2"/>
      <c r="AD111" s="2"/>
      <c r="AE111" s="2"/>
      <c r="AF111" s="40"/>
      <c r="AG111" s="40"/>
    </row>
    <row r="112" spans="1:33" x14ac:dyDescent="0.2">
      <c r="A112" s="3"/>
      <c r="B112" s="3"/>
      <c r="C112" s="3"/>
      <c r="D112" s="3"/>
      <c r="E112" s="3"/>
      <c r="F112" s="3"/>
      <c r="G112" s="19"/>
      <c r="H112" s="19"/>
      <c r="I112" s="3"/>
      <c r="J112" s="7"/>
      <c r="K112" s="34"/>
      <c r="L112" s="34"/>
      <c r="M112" s="34"/>
      <c r="N112" s="34"/>
      <c r="O112" s="34"/>
      <c r="P112" s="35"/>
      <c r="Q112" s="36"/>
      <c r="R112" s="36"/>
      <c r="S112" s="36"/>
      <c r="T112" s="36"/>
      <c r="U112" s="36"/>
      <c r="V112" s="37"/>
      <c r="W112" s="3"/>
      <c r="X112" s="38"/>
      <c r="Y112" s="39"/>
      <c r="Z112" s="39"/>
      <c r="AB112" s="2"/>
      <c r="AC112" s="2"/>
      <c r="AD112" s="2"/>
      <c r="AE112" s="2"/>
      <c r="AF112" s="40"/>
      <c r="AG112" s="40"/>
    </row>
    <row r="113" spans="1:33" x14ac:dyDescent="0.2">
      <c r="A113" s="3"/>
      <c r="B113" s="3"/>
      <c r="C113" s="3"/>
      <c r="D113" s="3"/>
      <c r="E113" s="3"/>
      <c r="F113" s="3"/>
      <c r="G113" s="19"/>
      <c r="H113" s="19"/>
      <c r="I113" s="3"/>
      <c r="J113" s="7"/>
      <c r="K113" s="34"/>
      <c r="L113" s="34"/>
      <c r="M113" s="34"/>
      <c r="N113" s="34"/>
      <c r="O113" s="34"/>
      <c r="P113" s="35"/>
      <c r="Q113" s="36"/>
      <c r="R113" s="36"/>
      <c r="S113" s="36"/>
      <c r="T113" s="36"/>
      <c r="U113" s="36"/>
      <c r="V113" s="37"/>
      <c r="W113" s="3"/>
      <c r="X113" s="38"/>
      <c r="Y113" s="39"/>
      <c r="Z113" s="39"/>
      <c r="AB113" s="2"/>
      <c r="AC113" s="2"/>
      <c r="AD113" s="2"/>
      <c r="AE113" s="2"/>
      <c r="AF113" s="40"/>
      <c r="AG113" s="40"/>
    </row>
    <row r="114" spans="1:33" x14ac:dyDescent="0.2">
      <c r="A114" s="3"/>
      <c r="B114" s="3"/>
      <c r="C114" s="3"/>
      <c r="D114" s="3"/>
      <c r="E114" s="3"/>
      <c r="F114" s="3"/>
      <c r="G114" s="19"/>
      <c r="H114" s="19"/>
      <c r="I114" s="3"/>
      <c r="J114" s="7"/>
      <c r="K114" s="34"/>
      <c r="L114" s="34"/>
      <c r="M114" s="34"/>
      <c r="N114" s="34"/>
      <c r="O114" s="34"/>
      <c r="P114" s="35"/>
      <c r="Q114" s="36"/>
      <c r="R114" s="36"/>
      <c r="S114" s="36"/>
      <c r="T114" s="36"/>
      <c r="U114" s="36"/>
      <c r="V114" s="37"/>
      <c r="W114" s="3"/>
      <c r="X114" s="38"/>
      <c r="Y114" s="39"/>
      <c r="Z114" s="39"/>
      <c r="AB114" s="2"/>
      <c r="AC114" s="2"/>
      <c r="AD114" s="2"/>
      <c r="AE114" s="2"/>
      <c r="AF114" s="40"/>
      <c r="AG114" s="40"/>
    </row>
    <row r="115" spans="1:33" x14ac:dyDescent="0.2">
      <c r="A115" s="3"/>
      <c r="B115" s="3"/>
      <c r="C115" s="3"/>
      <c r="D115" s="3"/>
      <c r="E115" s="3"/>
      <c r="F115" s="3"/>
      <c r="G115" s="19"/>
      <c r="H115" s="19"/>
      <c r="I115" s="3"/>
      <c r="J115" s="7"/>
      <c r="K115" s="34"/>
      <c r="L115" s="34"/>
      <c r="M115" s="34"/>
      <c r="N115" s="34"/>
      <c r="O115" s="34"/>
      <c r="P115" s="35"/>
      <c r="Q115" s="36"/>
      <c r="R115" s="36"/>
      <c r="S115" s="36"/>
      <c r="T115" s="36"/>
      <c r="U115" s="36"/>
      <c r="V115" s="37"/>
      <c r="W115" s="3"/>
      <c r="X115" s="38"/>
      <c r="Y115" s="39"/>
      <c r="Z115" s="39"/>
      <c r="AB115" s="2"/>
      <c r="AC115" s="2"/>
      <c r="AD115" s="2"/>
      <c r="AE115" s="2"/>
      <c r="AF115" s="40"/>
      <c r="AG115" s="40"/>
    </row>
    <row r="116" spans="1:33" x14ac:dyDescent="0.2">
      <c r="A116" s="3"/>
      <c r="B116" s="3"/>
      <c r="C116" s="3"/>
      <c r="D116" s="3"/>
      <c r="E116" s="3"/>
      <c r="F116" s="3"/>
      <c r="G116" s="19"/>
      <c r="H116" s="19"/>
      <c r="I116" s="3"/>
      <c r="J116" s="7"/>
      <c r="K116" s="34"/>
      <c r="L116" s="34"/>
      <c r="M116" s="34"/>
      <c r="N116" s="34"/>
      <c r="O116" s="34"/>
      <c r="P116" s="35"/>
      <c r="Q116" s="36"/>
      <c r="R116" s="36"/>
      <c r="S116" s="36"/>
      <c r="T116" s="36"/>
      <c r="U116" s="36"/>
      <c r="V116" s="37"/>
      <c r="W116" s="3"/>
      <c r="X116" s="38"/>
      <c r="Y116" s="39"/>
      <c r="Z116" s="39"/>
      <c r="AB116" s="2"/>
      <c r="AC116" s="2"/>
      <c r="AD116" s="2"/>
      <c r="AE116" s="2"/>
      <c r="AF116" s="40"/>
      <c r="AG116" s="40"/>
    </row>
    <row r="117" spans="1:33" x14ac:dyDescent="0.2">
      <c r="A117" s="3"/>
      <c r="B117" s="3"/>
      <c r="C117" s="3"/>
      <c r="D117" s="3"/>
      <c r="E117" s="3"/>
      <c r="F117" s="3"/>
      <c r="G117" s="19"/>
      <c r="H117" s="19"/>
      <c r="I117" s="3"/>
      <c r="J117" s="7"/>
      <c r="K117" s="34"/>
      <c r="L117" s="34"/>
      <c r="M117" s="34"/>
      <c r="N117" s="34"/>
      <c r="O117" s="34"/>
      <c r="P117" s="35"/>
      <c r="Q117" s="36"/>
      <c r="R117" s="36"/>
      <c r="S117" s="36"/>
      <c r="T117" s="36"/>
      <c r="U117" s="36"/>
      <c r="V117" s="37"/>
      <c r="W117" s="3"/>
      <c r="X117" s="38"/>
      <c r="Y117" s="39"/>
      <c r="Z117" s="39"/>
      <c r="AB117" s="2"/>
      <c r="AC117" s="2"/>
      <c r="AD117" s="2"/>
      <c r="AE117" s="2"/>
      <c r="AF117" s="40"/>
      <c r="AG117" s="40"/>
    </row>
    <row r="118" spans="1:33" x14ac:dyDescent="0.2">
      <c r="A118" s="3"/>
      <c r="B118" s="3"/>
      <c r="C118" s="3"/>
      <c r="D118" s="3"/>
      <c r="E118" s="3"/>
      <c r="F118" s="3"/>
      <c r="G118" s="19"/>
      <c r="H118" s="19"/>
      <c r="I118" s="3"/>
      <c r="J118" s="7"/>
      <c r="K118" s="34"/>
      <c r="L118" s="34"/>
      <c r="M118" s="34"/>
      <c r="N118" s="34"/>
      <c r="O118" s="34"/>
      <c r="P118" s="35"/>
      <c r="Q118" s="36"/>
      <c r="R118" s="36"/>
      <c r="S118" s="36"/>
      <c r="T118" s="36"/>
      <c r="U118" s="36"/>
      <c r="V118" s="37"/>
      <c r="W118" s="3"/>
      <c r="X118" s="38"/>
      <c r="Y118" s="39"/>
      <c r="Z118" s="39"/>
      <c r="AB118" s="2"/>
      <c r="AC118" s="2"/>
      <c r="AD118" s="2"/>
      <c r="AE118" s="2"/>
      <c r="AF118" s="40"/>
      <c r="AG118" s="40"/>
    </row>
    <row r="119" spans="1:33" x14ac:dyDescent="0.2">
      <c r="A119" s="3"/>
      <c r="B119" s="3"/>
      <c r="C119" s="3"/>
      <c r="D119" s="3"/>
      <c r="E119" s="3"/>
      <c r="F119" s="3"/>
      <c r="G119" s="19"/>
      <c r="H119" s="19"/>
      <c r="I119" s="3"/>
      <c r="J119" s="7"/>
      <c r="K119" s="34"/>
      <c r="L119" s="34"/>
      <c r="M119" s="34"/>
      <c r="N119" s="34"/>
      <c r="O119" s="34"/>
      <c r="P119" s="35"/>
      <c r="Q119" s="36"/>
      <c r="R119" s="36"/>
      <c r="S119" s="36"/>
      <c r="T119" s="36"/>
      <c r="U119" s="36"/>
      <c r="V119" s="37"/>
      <c r="W119" s="3"/>
      <c r="X119" s="38"/>
      <c r="Y119" s="39"/>
      <c r="Z119" s="39"/>
      <c r="AB119" s="2"/>
      <c r="AC119" s="2"/>
      <c r="AD119" s="2"/>
      <c r="AE119" s="2"/>
      <c r="AF119" s="40"/>
      <c r="AG119" s="40"/>
    </row>
    <row r="120" spans="1:33" x14ac:dyDescent="0.2">
      <c r="A120" s="3"/>
      <c r="B120" s="3"/>
      <c r="C120" s="3"/>
      <c r="D120" s="3"/>
      <c r="E120" s="3"/>
      <c r="F120" s="3"/>
      <c r="G120" s="19"/>
      <c r="H120" s="19"/>
      <c r="I120" s="3"/>
      <c r="J120" s="7"/>
      <c r="K120" s="34"/>
      <c r="L120" s="34"/>
      <c r="M120" s="34"/>
      <c r="N120" s="34"/>
      <c r="O120" s="34"/>
      <c r="P120" s="35"/>
      <c r="Q120" s="36"/>
      <c r="R120" s="36"/>
      <c r="S120" s="36"/>
      <c r="T120" s="36"/>
      <c r="U120" s="36"/>
      <c r="V120" s="37"/>
      <c r="W120" s="3"/>
      <c r="X120" s="38"/>
      <c r="Y120" s="39"/>
      <c r="Z120" s="39"/>
      <c r="AB120" s="2"/>
      <c r="AC120" s="2"/>
      <c r="AD120" s="2"/>
      <c r="AE120" s="2"/>
      <c r="AF120" s="40"/>
      <c r="AG120" s="40"/>
    </row>
    <row r="121" spans="1:33" x14ac:dyDescent="0.2">
      <c r="A121" s="3"/>
      <c r="B121" s="3"/>
      <c r="C121" s="3"/>
      <c r="D121" s="3"/>
      <c r="E121" s="3"/>
      <c r="F121" s="3"/>
      <c r="G121" s="19"/>
      <c r="H121" s="19"/>
      <c r="I121" s="3"/>
      <c r="J121" s="7"/>
      <c r="K121" s="34"/>
      <c r="L121" s="34"/>
      <c r="M121" s="34"/>
      <c r="N121" s="34"/>
      <c r="O121" s="34"/>
      <c r="P121" s="35"/>
      <c r="Q121" s="36"/>
      <c r="R121" s="36"/>
      <c r="S121" s="36"/>
      <c r="T121" s="36"/>
      <c r="U121" s="36"/>
      <c r="V121" s="37"/>
      <c r="W121" s="3"/>
      <c r="X121" s="38"/>
      <c r="Y121" s="39"/>
      <c r="Z121" s="39"/>
      <c r="AB121" s="2"/>
      <c r="AC121" s="2"/>
      <c r="AD121" s="2"/>
      <c r="AE121" s="2"/>
      <c r="AF121" s="40"/>
      <c r="AG121" s="40"/>
    </row>
    <row r="122" spans="1:33" x14ac:dyDescent="0.2">
      <c r="A122" s="3"/>
      <c r="B122" s="3"/>
      <c r="C122" s="3"/>
      <c r="D122" s="3"/>
      <c r="E122" s="3"/>
      <c r="F122" s="3"/>
      <c r="G122" s="19"/>
      <c r="H122" s="19"/>
      <c r="I122" s="3"/>
      <c r="J122" s="7"/>
      <c r="K122" s="34"/>
      <c r="L122" s="34"/>
      <c r="M122" s="34"/>
      <c r="N122" s="34"/>
      <c r="O122" s="34"/>
      <c r="P122" s="35"/>
      <c r="Q122" s="36"/>
      <c r="R122" s="36"/>
      <c r="S122" s="36"/>
      <c r="T122" s="36"/>
      <c r="U122" s="36"/>
      <c r="V122" s="37"/>
      <c r="W122" s="3"/>
      <c r="X122" s="38"/>
      <c r="Y122" s="39"/>
      <c r="Z122" s="39"/>
      <c r="AB122" s="2"/>
      <c r="AC122" s="2"/>
      <c r="AD122" s="2"/>
      <c r="AE122" s="2"/>
      <c r="AF122" s="40"/>
      <c r="AG122" s="40"/>
    </row>
    <row r="123" spans="1:33" x14ac:dyDescent="0.2">
      <c r="A123" s="3"/>
      <c r="B123" s="3"/>
      <c r="C123" s="3"/>
      <c r="D123" s="3"/>
      <c r="E123" s="3"/>
      <c r="F123" s="3"/>
      <c r="G123" s="19"/>
      <c r="H123" s="19"/>
      <c r="I123" s="3"/>
      <c r="J123" s="7"/>
      <c r="K123" s="34"/>
      <c r="L123" s="34"/>
      <c r="M123" s="34"/>
      <c r="N123" s="34"/>
      <c r="O123" s="34"/>
      <c r="P123" s="35"/>
      <c r="Q123" s="36"/>
      <c r="R123" s="36"/>
      <c r="S123" s="36"/>
      <c r="T123" s="36"/>
      <c r="U123" s="36"/>
      <c r="V123" s="37"/>
      <c r="W123" s="3"/>
      <c r="X123" s="38"/>
      <c r="Y123" s="39"/>
      <c r="Z123" s="39"/>
      <c r="AB123" s="2"/>
      <c r="AC123" s="2"/>
      <c r="AD123" s="2"/>
      <c r="AE123" s="2"/>
      <c r="AF123" s="40"/>
      <c r="AG123" s="40"/>
    </row>
    <row r="124" spans="1:33" x14ac:dyDescent="0.2">
      <c r="A124" s="3"/>
      <c r="B124" s="3"/>
      <c r="C124" s="3"/>
      <c r="D124" s="3"/>
      <c r="E124" s="3"/>
      <c r="F124" s="3"/>
      <c r="G124" s="19"/>
      <c r="H124" s="19"/>
      <c r="I124" s="3"/>
      <c r="J124" s="7"/>
      <c r="K124" s="34"/>
      <c r="L124" s="34"/>
      <c r="M124" s="34"/>
      <c r="N124" s="34"/>
      <c r="O124" s="34"/>
      <c r="P124" s="35"/>
      <c r="Q124" s="36"/>
      <c r="R124" s="36"/>
      <c r="S124" s="36"/>
      <c r="T124" s="36"/>
      <c r="U124" s="36"/>
      <c r="V124" s="37"/>
      <c r="W124" s="3"/>
      <c r="X124" s="38"/>
      <c r="Y124" s="39"/>
      <c r="Z124" s="39"/>
      <c r="AB124" s="2"/>
      <c r="AC124" s="2"/>
      <c r="AD124" s="2"/>
      <c r="AE124" s="2"/>
      <c r="AF124" s="40"/>
      <c r="AG124" s="40"/>
    </row>
    <row r="125" spans="1:33" x14ac:dyDescent="0.2">
      <c r="A125" s="3"/>
      <c r="B125" s="3"/>
      <c r="C125" s="3"/>
      <c r="D125" s="3"/>
      <c r="E125" s="3"/>
      <c r="F125" s="3"/>
      <c r="G125" s="19"/>
      <c r="H125" s="19"/>
      <c r="I125" s="3"/>
      <c r="J125" s="7"/>
      <c r="K125" s="34"/>
      <c r="L125" s="34"/>
      <c r="M125" s="34"/>
      <c r="N125" s="34"/>
      <c r="O125" s="34"/>
      <c r="P125" s="35"/>
      <c r="Q125" s="36"/>
      <c r="R125" s="36"/>
      <c r="S125" s="36"/>
      <c r="T125" s="36"/>
      <c r="U125" s="36"/>
      <c r="V125" s="37"/>
      <c r="W125" s="3"/>
      <c r="X125" s="38"/>
      <c r="Y125" s="39"/>
      <c r="Z125" s="39"/>
      <c r="AB125" s="2"/>
      <c r="AC125" s="2"/>
      <c r="AD125" s="2"/>
      <c r="AE125" s="2"/>
      <c r="AF125" s="40"/>
      <c r="AG125" s="40"/>
    </row>
    <row r="126" spans="1:33" x14ac:dyDescent="0.2">
      <c r="A126" s="3"/>
      <c r="B126" s="3"/>
      <c r="C126" s="3"/>
      <c r="D126" s="3"/>
      <c r="E126" s="3"/>
      <c r="F126" s="3"/>
      <c r="G126" s="19"/>
      <c r="H126" s="19"/>
      <c r="I126" s="3"/>
      <c r="J126" s="7"/>
      <c r="K126" s="34"/>
      <c r="L126" s="34"/>
      <c r="M126" s="34"/>
      <c r="N126" s="34"/>
      <c r="O126" s="34"/>
      <c r="P126" s="35"/>
      <c r="Q126" s="36"/>
      <c r="R126" s="36"/>
      <c r="S126" s="36"/>
      <c r="T126" s="36"/>
      <c r="U126" s="36"/>
      <c r="V126" s="37"/>
      <c r="W126" s="3"/>
      <c r="X126" s="38"/>
      <c r="Y126" s="39"/>
      <c r="Z126" s="39"/>
      <c r="AB126" s="2"/>
      <c r="AC126" s="2"/>
      <c r="AD126" s="2"/>
      <c r="AE126" s="2"/>
      <c r="AF126" s="40"/>
      <c r="AG126" s="40"/>
    </row>
    <row r="127" spans="1:33" x14ac:dyDescent="0.2">
      <c r="A127" s="3"/>
      <c r="B127" s="3"/>
      <c r="C127" s="3"/>
      <c r="D127" s="3"/>
      <c r="E127" s="3"/>
      <c r="F127" s="3"/>
      <c r="G127" s="19"/>
      <c r="H127" s="19"/>
      <c r="I127" s="3"/>
      <c r="J127" s="7"/>
      <c r="K127" s="34"/>
      <c r="L127" s="34"/>
      <c r="M127" s="34"/>
      <c r="N127" s="34"/>
      <c r="O127" s="34"/>
      <c r="P127" s="35"/>
      <c r="Q127" s="36"/>
      <c r="R127" s="36"/>
      <c r="S127" s="36"/>
      <c r="T127" s="36"/>
      <c r="U127" s="36"/>
      <c r="V127" s="37"/>
      <c r="W127" s="3"/>
      <c r="X127" s="38"/>
      <c r="Y127" s="39"/>
      <c r="Z127" s="39"/>
      <c r="AB127" s="2"/>
      <c r="AC127" s="2"/>
      <c r="AD127" s="2"/>
      <c r="AE127" s="2"/>
      <c r="AF127" s="40"/>
      <c r="AG127" s="40"/>
    </row>
    <row r="128" spans="1:33" x14ac:dyDescent="0.2">
      <c r="A128" s="3"/>
      <c r="B128" s="3"/>
      <c r="C128" s="3"/>
      <c r="D128" s="3"/>
      <c r="E128" s="3"/>
      <c r="F128" s="3"/>
      <c r="G128" s="19"/>
      <c r="H128" s="19"/>
      <c r="I128" s="3"/>
      <c r="J128" s="7"/>
      <c r="K128" s="34"/>
      <c r="L128" s="34"/>
      <c r="M128" s="34"/>
      <c r="N128" s="34"/>
      <c r="O128" s="34"/>
      <c r="P128" s="35"/>
      <c r="Q128" s="36"/>
      <c r="R128" s="36"/>
      <c r="S128" s="36"/>
      <c r="T128" s="36"/>
      <c r="U128" s="36"/>
      <c r="V128" s="37"/>
      <c r="W128" s="3"/>
      <c r="X128" s="42"/>
      <c r="Y128" s="39"/>
      <c r="Z128" s="39"/>
      <c r="AB128" s="2"/>
      <c r="AC128" s="2"/>
      <c r="AD128" s="2"/>
      <c r="AE128" s="2"/>
      <c r="AF128" s="40"/>
      <c r="AG128" s="40"/>
    </row>
    <row r="129" spans="1:33" x14ac:dyDescent="0.2">
      <c r="A129" s="3"/>
      <c r="B129" s="3"/>
      <c r="C129" s="3"/>
      <c r="D129" s="3"/>
      <c r="E129" s="3"/>
      <c r="F129" s="3"/>
      <c r="G129" s="19"/>
      <c r="H129" s="19"/>
      <c r="I129" s="3"/>
      <c r="J129" s="7"/>
      <c r="K129" s="34"/>
      <c r="L129" s="34"/>
      <c r="M129" s="34"/>
      <c r="N129" s="34"/>
      <c r="O129" s="34"/>
      <c r="P129" s="35"/>
      <c r="Q129" s="36"/>
      <c r="R129" s="36"/>
      <c r="S129" s="36"/>
      <c r="T129" s="36"/>
      <c r="U129" s="36"/>
      <c r="V129" s="37"/>
      <c r="W129" s="3"/>
      <c r="X129" s="42"/>
      <c r="Y129" s="39"/>
      <c r="Z129" s="39"/>
      <c r="AB129" s="2"/>
      <c r="AC129" s="2"/>
      <c r="AD129" s="2"/>
      <c r="AE129" s="2"/>
      <c r="AF129" s="40"/>
      <c r="AG129" s="40"/>
    </row>
    <row r="130" spans="1:33" x14ac:dyDescent="0.2">
      <c r="A130" s="3"/>
      <c r="B130" s="3"/>
      <c r="C130" s="3"/>
      <c r="D130" s="3"/>
      <c r="E130" s="3"/>
      <c r="F130" s="3"/>
      <c r="G130" s="19"/>
      <c r="H130" s="19"/>
      <c r="I130" s="3"/>
      <c r="J130" s="7"/>
      <c r="K130" s="34"/>
      <c r="L130" s="34"/>
      <c r="M130" s="34"/>
      <c r="N130" s="34"/>
      <c r="O130" s="34"/>
      <c r="P130" s="35"/>
      <c r="Q130" s="36"/>
      <c r="R130" s="36"/>
      <c r="S130" s="36"/>
      <c r="T130" s="36"/>
      <c r="U130" s="36"/>
      <c r="V130" s="37"/>
      <c r="W130" s="3"/>
      <c r="X130" s="42"/>
      <c r="Y130" s="39"/>
      <c r="Z130" s="39"/>
      <c r="AB130" s="2"/>
      <c r="AC130" s="2"/>
      <c r="AD130" s="2"/>
      <c r="AE130" s="2"/>
      <c r="AF130" s="40"/>
      <c r="AG130" s="40"/>
    </row>
    <row r="131" spans="1:33" x14ac:dyDescent="0.2">
      <c r="A131" s="3"/>
      <c r="B131" s="3"/>
      <c r="C131" s="3"/>
      <c r="D131" s="3"/>
      <c r="E131" s="3"/>
      <c r="F131" s="3"/>
      <c r="G131" s="19"/>
      <c r="H131" s="19"/>
      <c r="I131" s="3"/>
      <c r="J131" s="7"/>
      <c r="K131" s="34"/>
      <c r="L131" s="34"/>
      <c r="M131" s="34"/>
      <c r="N131" s="34"/>
      <c r="O131" s="34"/>
      <c r="P131" s="35"/>
      <c r="Q131" s="36"/>
      <c r="R131" s="36"/>
      <c r="S131" s="36"/>
      <c r="T131" s="36"/>
      <c r="U131" s="36"/>
      <c r="V131" s="37"/>
      <c r="W131" s="3"/>
      <c r="X131" s="42"/>
      <c r="Y131" s="39"/>
      <c r="Z131" s="39"/>
      <c r="AB131" s="2"/>
      <c r="AC131" s="2"/>
      <c r="AD131" s="2"/>
      <c r="AE131" s="2"/>
      <c r="AF131" s="40"/>
      <c r="AG131" s="40"/>
    </row>
    <row r="132" spans="1:33" x14ac:dyDescent="0.2">
      <c r="A132" s="3"/>
      <c r="B132" s="3"/>
      <c r="C132" s="3"/>
      <c r="D132" s="3"/>
      <c r="E132" s="3"/>
      <c r="F132" s="3"/>
      <c r="G132" s="19"/>
      <c r="H132" s="19"/>
      <c r="I132" s="3"/>
      <c r="J132" s="7"/>
      <c r="K132" s="34"/>
      <c r="L132" s="34"/>
      <c r="M132" s="34"/>
      <c r="N132" s="34"/>
      <c r="O132" s="34"/>
      <c r="P132" s="35"/>
      <c r="Q132" s="36"/>
      <c r="R132" s="36"/>
      <c r="S132" s="36"/>
      <c r="T132" s="36"/>
      <c r="U132" s="36"/>
      <c r="V132" s="37"/>
      <c r="W132" s="3"/>
      <c r="X132" s="38"/>
      <c r="Y132" s="39"/>
      <c r="Z132" s="39"/>
      <c r="AB132" s="2"/>
      <c r="AC132" s="2"/>
      <c r="AD132" s="2"/>
      <c r="AE132" s="2"/>
      <c r="AF132" s="40"/>
      <c r="AG132" s="40"/>
    </row>
    <row r="133" spans="1:33" x14ac:dyDescent="0.2">
      <c r="A133" s="3"/>
      <c r="B133" s="3"/>
      <c r="C133" s="3"/>
      <c r="D133" s="3"/>
      <c r="E133" s="3"/>
      <c r="F133" s="3"/>
      <c r="G133" s="19"/>
      <c r="H133" s="19"/>
      <c r="I133" s="3"/>
      <c r="J133" s="7"/>
      <c r="K133" s="34"/>
      <c r="L133" s="34"/>
      <c r="M133" s="34"/>
      <c r="N133" s="34"/>
      <c r="O133" s="34"/>
      <c r="P133" s="35"/>
      <c r="Q133" s="36"/>
      <c r="R133" s="36"/>
      <c r="S133" s="36"/>
      <c r="T133" s="36"/>
      <c r="U133" s="36"/>
      <c r="V133" s="37"/>
      <c r="W133" s="3"/>
      <c r="X133" s="38"/>
      <c r="Y133" s="39"/>
      <c r="Z133" s="39"/>
      <c r="AB133" s="2"/>
      <c r="AC133" s="2"/>
      <c r="AD133" s="2"/>
      <c r="AE133" s="2"/>
      <c r="AF133" s="40"/>
      <c r="AG133" s="40"/>
    </row>
    <row r="134" spans="1:33" x14ac:dyDescent="0.2">
      <c r="A134" s="3"/>
      <c r="B134" s="3"/>
      <c r="C134" s="3"/>
      <c r="D134" s="3"/>
      <c r="E134" s="3"/>
      <c r="F134" s="3"/>
      <c r="G134" s="19"/>
      <c r="H134" s="19"/>
      <c r="I134" s="3"/>
      <c r="J134" s="7"/>
      <c r="K134" s="34"/>
      <c r="L134" s="34"/>
      <c r="M134" s="34"/>
      <c r="N134" s="34"/>
      <c r="O134" s="34"/>
      <c r="P134" s="35"/>
      <c r="Q134" s="36"/>
      <c r="R134" s="36"/>
      <c r="S134" s="36"/>
      <c r="T134" s="36"/>
      <c r="U134" s="36"/>
      <c r="V134" s="37"/>
      <c r="W134" s="3"/>
      <c r="X134" s="38"/>
      <c r="Y134" s="39"/>
      <c r="Z134" s="39"/>
      <c r="AB134" s="2"/>
      <c r="AC134" s="2"/>
      <c r="AD134" s="2"/>
      <c r="AE134" s="2"/>
      <c r="AF134" s="40"/>
      <c r="AG134" s="40"/>
    </row>
    <row r="135" spans="1:33" x14ac:dyDescent="0.2">
      <c r="A135" s="3"/>
      <c r="B135" s="3"/>
      <c r="C135" s="3"/>
      <c r="D135" s="3"/>
      <c r="E135" s="3"/>
      <c r="F135" s="3"/>
      <c r="G135" s="19"/>
      <c r="H135" s="19"/>
      <c r="I135" s="3"/>
      <c r="J135" s="7"/>
      <c r="K135" s="34"/>
      <c r="L135" s="34"/>
      <c r="M135" s="34"/>
      <c r="N135" s="34"/>
      <c r="O135" s="34"/>
      <c r="P135" s="35"/>
      <c r="Q135" s="36"/>
      <c r="R135" s="36"/>
      <c r="S135" s="36"/>
      <c r="T135" s="36"/>
      <c r="U135" s="36"/>
      <c r="V135" s="37"/>
      <c r="W135" s="3"/>
      <c r="X135" s="38"/>
      <c r="Y135" s="39"/>
      <c r="Z135" s="39"/>
      <c r="AB135" s="2"/>
      <c r="AC135" s="2"/>
      <c r="AD135" s="2"/>
      <c r="AE135" s="2"/>
      <c r="AF135" s="40"/>
      <c r="AG135" s="40"/>
    </row>
    <row r="136" spans="1:33" x14ac:dyDescent="0.2">
      <c r="A136" s="3"/>
      <c r="B136" s="3"/>
      <c r="C136" s="3"/>
      <c r="D136" s="3"/>
      <c r="E136" s="3"/>
      <c r="F136" s="3"/>
      <c r="G136" s="19"/>
      <c r="H136" s="19"/>
      <c r="I136" s="3"/>
      <c r="J136" s="7"/>
      <c r="K136" s="34"/>
      <c r="L136" s="34"/>
      <c r="M136" s="34"/>
      <c r="N136" s="34"/>
      <c r="O136" s="34"/>
      <c r="P136" s="35"/>
      <c r="Q136" s="36"/>
      <c r="R136" s="36"/>
      <c r="S136" s="36"/>
      <c r="T136" s="36"/>
      <c r="U136" s="36"/>
      <c r="V136" s="37"/>
      <c r="W136" s="3"/>
      <c r="X136" s="38"/>
      <c r="Y136" s="39"/>
      <c r="Z136" s="39"/>
      <c r="AB136" s="2"/>
      <c r="AC136" s="2"/>
      <c r="AD136" s="2"/>
      <c r="AE136" s="2"/>
      <c r="AF136" s="40"/>
      <c r="AG136" s="40"/>
    </row>
    <row r="137" spans="1:33" x14ac:dyDescent="0.2">
      <c r="A137" s="3"/>
      <c r="B137" s="3"/>
      <c r="C137" s="3"/>
      <c r="D137" s="3"/>
      <c r="E137" s="3"/>
      <c r="F137" s="3"/>
      <c r="G137" s="19"/>
      <c r="H137" s="19"/>
      <c r="I137" s="3"/>
      <c r="J137" s="7"/>
      <c r="K137" s="34"/>
      <c r="L137" s="34"/>
      <c r="M137" s="34"/>
      <c r="N137" s="34"/>
      <c r="O137" s="34"/>
      <c r="P137" s="35"/>
      <c r="Q137" s="36"/>
      <c r="R137" s="36"/>
      <c r="S137" s="36"/>
      <c r="T137" s="36"/>
      <c r="U137" s="36"/>
      <c r="V137" s="37"/>
      <c r="W137" s="3"/>
      <c r="X137" s="38"/>
      <c r="Y137" s="39"/>
      <c r="Z137" s="39"/>
      <c r="AB137" s="2"/>
      <c r="AC137" s="2"/>
      <c r="AD137" s="2"/>
      <c r="AE137" s="2"/>
      <c r="AF137" s="40"/>
      <c r="AG137" s="40"/>
    </row>
    <row r="138" spans="1:33" x14ac:dyDescent="0.2">
      <c r="A138" s="3"/>
      <c r="B138" s="3"/>
      <c r="C138" s="3"/>
      <c r="D138" s="3"/>
      <c r="E138" s="3"/>
      <c r="F138" s="3"/>
      <c r="G138" s="19"/>
      <c r="H138" s="19"/>
      <c r="I138" s="3"/>
      <c r="J138" s="7"/>
      <c r="K138" s="34"/>
      <c r="L138" s="34"/>
      <c r="M138" s="34"/>
      <c r="N138" s="34"/>
      <c r="O138" s="34"/>
      <c r="P138" s="35"/>
      <c r="Q138" s="36"/>
      <c r="R138" s="36"/>
      <c r="S138" s="36"/>
      <c r="T138" s="36"/>
      <c r="U138" s="36"/>
      <c r="V138" s="37"/>
      <c r="W138" s="3"/>
      <c r="X138" s="38"/>
      <c r="Y138" s="39"/>
      <c r="Z138" s="39"/>
      <c r="AB138" s="2"/>
      <c r="AC138" s="2"/>
      <c r="AD138" s="2"/>
      <c r="AE138" s="2"/>
      <c r="AF138" s="40"/>
      <c r="AG138" s="40"/>
    </row>
    <row r="139" spans="1:33" x14ac:dyDescent="0.2">
      <c r="A139" s="3"/>
      <c r="B139" s="3"/>
      <c r="C139" s="3"/>
      <c r="D139" s="3"/>
      <c r="E139" s="3"/>
      <c r="F139" s="3"/>
      <c r="G139" s="19"/>
      <c r="H139" s="19"/>
      <c r="I139" s="3"/>
      <c r="J139" s="7"/>
      <c r="K139" s="34"/>
      <c r="L139" s="34"/>
      <c r="M139" s="34"/>
      <c r="N139" s="34"/>
      <c r="O139" s="34"/>
      <c r="P139" s="35"/>
      <c r="Q139" s="36"/>
      <c r="R139" s="36"/>
      <c r="S139" s="36"/>
      <c r="T139" s="36"/>
      <c r="U139" s="36"/>
      <c r="V139" s="37"/>
      <c r="W139" s="3"/>
      <c r="X139" s="38"/>
      <c r="Y139" s="39"/>
      <c r="Z139" s="39"/>
      <c r="AB139" s="2"/>
      <c r="AC139" s="2"/>
      <c r="AD139" s="2"/>
      <c r="AE139" s="2"/>
      <c r="AF139" s="40"/>
      <c r="AG139" s="40"/>
    </row>
    <row r="140" spans="1:33" x14ac:dyDescent="0.2">
      <c r="A140" s="3"/>
      <c r="B140" s="3"/>
      <c r="C140" s="3"/>
      <c r="D140" s="3"/>
      <c r="E140" s="3"/>
      <c r="F140" s="3"/>
      <c r="G140" s="19"/>
      <c r="H140" s="19"/>
      <c r="I140" s="3"/>
      <c r="J140" s="7"/>
      <c r="K140" s="34"/>
      <c r="L140" s="34"/>
      <c r="M140" s="34"/>
      <c r="N140" s="34"/>
      <c r="O140" s="34"/>
      <c r="P140" s="35"/>
      <c r="Q140" s="36"/>
      <c r="R140" s="36"/>
      <c r="S140" s="36"/>
      <c r="T140" s="36"/>
      <c r="U140" s="36"/>
      <c r="V140" s="37"/>
      <c r="W140" s="3"/>
      <c r="X140" s="38"/>
      <c r="Y140" s="39"/>
      <c r="Z140" s="39"/>
      <c r="AB140" s="2"/>
      <c r="AC140" s="2"/>
      <c r="AD140" s="2"/>
      <c r="AE140" s="2"/>
      <c r="AF140" s="40"/>
      <c r="AG140" s="40"/>
    </row>
    <row r="141" spans="1:33" x14ac:dyDescent="0.2">
      <c r="A141" s="3"/>
      <c r="B141" s="3"/>
      <c r="C141" s="3"/>
      <c r="D141" s="3"/>
      <c r="E141" s="3"/>
      <c r="F141" s="3"/>
      <c r="G141" s="19"/>
      <c r="H141" s="19"/>
      <c r="I141" s="3"/>
      <c r="J141" s="7"/>
      <c r="K141" s="34"/>
      <c r="L141" s="34"/>
      <c r="M141" s="34"/>
      <c r="N141" s="34"/>
      <c r="O141" s="34"/>
      <c r="P141" s="35"/>
      <c r="Q141" s="36"/>
      <c r="R141" s="36"/>
      <c r="S141" s="36"/>
      <c r="T141" s="36"/>
      <c r="U141" s="36"/>
      <c r="V141" s="37"/>
      <c r="W141" s="3"/>
      <c r="X141" s="38"/>
      <c r="Y141" s="39"/>
      <c r="Z141" s="39"/>
      <c r="AB141" s="2"/>
      <c r="AC141" s="2"/>
      <c r="AD141" s="2"/>
      <c r="AE141" s="2"/>
      <c r="AF141" s="40"/>
      <c r="AG141" s="40"/>
    </row>
    <row r="142" spans="1:33" x14ac:dyDescent="0.2">
      <c r="A142" s="3"/>
      <c r="B142" s="3"/>
      <c r="C142" s="3"/>
      <c r="D142" s="3"/>
      <c r="E142" s="3"/>
      <c r="F142" s="3"/>
      <c r="G142" s="19"/>
      <c r="H142" s="19"/>
      <c r="I142" s="3"/>
      <c r="J142" s="7"/>
      <c r="K142" s="34"/>
      <c r="L142" s="34"/>
      <c r="M142" s="34"/>
      <c r="N142" s="34"/>
      <c r="O142" s="34"/>
      <c r="P142" s="35"/>
      <c r="Q142" s="36"/>
      <c r="R142" s="36"/>
      <c r="S142" s="36"/>
      <c r="T142" s="36"/>
      <c r="U142" s="36"/>
      <c r="V142" s="37"/>
      <c r="W142" s="3"/>
      <c r="X142" s="38"/>
      <c r="Y142" s="39"/>
      <c r="Z142" s="39"/>
      <c r="AB142" s="2"/>
      <c r="AC142" s="2"/>
      <c r="AD142" s="2"/>
      <c r="AE142" s="2"/>
      <c r="AF142" s="40"/>
      <c r="AG142" s="40"/>
    </row>
    <row r="143" spans="1:33" x14ac:dyDescent="0.2">
      <c r="A143" s="3"/>
      <c r="B143" s="3"/>
      <c r="C143" s="3"/>
      <c r="D143" s="3"/>
      <c r="E143" s="3"/>
      <c r="F143" s="3"/>
      <c r="G143" s="19"/>
      <c r="H143" s="19"/>
      <c r="I143" s="3"/>
      <c r="J143" s="7"/>
      <c r="K143" s="34"/>
      <c r="L143" s="34"/>
      <c r="M143" s="34"/>
      <c r="N143" s="34"/>
      <c r="O143" s="34"/>
      <c r="P143" s="35"/>
      <c r="Q143" s="36"/>
      <c r="R143" s="36"/>
      <c r="S143" s="36"/>
      <c r="T143" s="36"/>
      <c r="U143" s="36"/>
      <c r="V143" s="37"/>
      <c r="W143" s="3"/>
      <c r="X143" s="38"/>
      <c r="Y143" s="39"/>
      <c r="Z143" s="39"/>
      <c r="AB143" s="2"/>
      <c r="AC143" s="2"/>
      <c r="AD143" s="2"/>
      <c r="AE143" s="2"/>
      <c r="AF143" s="40"/>
      <c r="AG143" s="40"/>
    </row>
    <row r="144" spans="1:33" x14ac:dyDescent="0.2">
      <c r="A144" s="3"/>
      <c r="B144" s="3"/>
      <c r="C144" s="3"/>
      <c r="D144" s="3"/>
      <c r="E144" s="3"/>
      <c r="F144" s="3"/>
      <c r="G144" s="19"/>
      <c r="H144" s="19"/>
      <c r="I144" s="3"/>
      <c r="J144" s="7"/>
      <c r="K144" s="34"/>
      <c r="L144" s="34"/>
      <c r="M144" s="34"/>
      <c r="N144" s="34"/>
      <c r="O144" s="34"/>
      <c r="P144" s="35"/>
      <c r="Q144" s="36"/>
      <c r="R144" s="36"/>
      <c r="S144" s="36"/>
      <c r="T144" s="36"/>
      <c r="U144" s="36"/>
      <c r="V144" s="37"/>
      <c r="W144" s="3"/>
      <c r="X144" s="38"/>
      <c r="Y144" s="39"/>
      <c r="Z144" s="39"/>
      <c r="AB144" s="2"/>
      <c r="AC144" s="2"/>
      <c r="AD144" s="2"/>
      <c r="AE144" s="2"/>
      <c r="AF144" s="40"/>
      <c r="AG144" s="40"/>
    </row>
    <row r="145" spans="1:33" x14ac:dyDescent="0.2">
      <c r="A145" s="3"/>
      <c r="B145" s="3"/>
      <c r="C145" s="3"/>
      <c r="D145" s="3"/>
      <c r="E145" s="3"/>
      <c r="F145" s="3"/>
      <c r="G145" s="19"/>
      <c r="H145" s="19"/>
      <c r="I145" s="3"/>
      <c r="J145" s="7"/>
      <c r="K145" s="34"/>
      <c r="L145" s="34"/>
      <c r="M145" s="34"/>
      <c r="N145" s="34"/>
      <c r="O145" s="34"/>
      <c r="P145" s="35"/>
      <c r="Q145" s="36"/>
      <c r="R145" s="36"/>
      <c r="S145" s="36"/>
      <c r="T145" s="36"/>
      <c r="U145" s="36"/>
      <c r="V145" s="37"/>
      <c r="W145" s="3"/>
      <c r="X145" s="38"/>
      <c r="Y145" s="39"/>
      <c r="Z145" s="39"/>
      <c r="AB145" s="2"/>
      <c r="AC145" s="2"/>
      <c r="AD145" s="2"/>
      <c r="AE145" s="2"/>
      <c r="AF145" s="40"/>
      <c r="AG145" s="40"/>
    </row>
    <row r="146" spans="1:33" x14ac:dyDescent="0.2">
      <c r="A146" s="3"/>
      <c r="B146" s="3"/>
      <c r="C146" s="3"/>
      <c r="D146" s="3"/>
      <c r="E146" s="3"/>
      <c r="F146" s="3"/>
      <c r="G146" s="19"/>
      <c r="H146" s="19"/>
      <c r="I146" s="3"/>
      <c r="J146" s="7"/>
      <c r="K146" s="34"/>
      <c r="L146" s="34"/>
      <c r="M146" s="34"/>
      <c r="N146" s="34"/>
      <c r="O146" s="34"/>
      <c r="P146" s="35"/>
      <c r="Q146" s="36"/>
      <c r="R146" s="36"/>
      <c r="S146" s="36"/>
      <c r="T146" s="36"/>
      <c r="U146" s="36"/>
      <c r="V146" s="37"/>
      <c r="W146" s="3"/>
      <c r="X146" s="38"/>
      <c r="Y146" s="39"/>
      <c r="Z146" s="39"/>
      <c r="AB146" s="2"/>
      <c r="AC146" s="2"/>
      <c r="AD146" s="2"/>
      <c r="AE146" s="2"/>
      <c r="AF146" s="40"/>
      <c r="AG146" s="40"/>
    </row>
    <row r="147" spans="1:33" x14ac:dyDescent="0.2">
      <c r="A147" s="3"/>
      <c r="B147" s="3"/>
      <c r="C147" s="3"/>
      <c r="D147" s="3"/>
      <c r="E147" s="3"/>
      <c r="F147" s="3"/>
      <c r="G147" s="19"/>
      <c r="H147" s="19"/>
      <c r="I147" s="3"/>
      <c r="J147" s="7"/>
      <c r="K147" s="34"/>
      <c r="L147" s="34"/>
      <c r="M147" s="34"/>
      <c r="N147" s="34"/>
      <c r="O147" s="34"/>
      <c r="P147" s="35"/>
      <c r="Q147" s="36"/>
      <c r="R147" s="36"/>
      <c r="S147" s="36"/>
      <c r="T147" s="36"/>
      <c r="U147" s="36"/>
      <c r="V147" s="37"/>
      <c r="W147" s="3"/>
      <c r="X147" s="38"/>
      <c r="Y147" s="39"/>
      <c r="Z147" s="39"/>
      <c r="AB147" s="2"/>
      <c r="AC147" s="2"/>
      <c r="AD147" s="2"/>
      <c r="AE147" s="2"/>
      <c r="AF147" s="40"/>
      <c r="AG147" s="40"/>
    </row>
    <row r="148" spans="1:33" x14ac:dyDescent="0.2">
      <c r="A148" s="3"/>
      <c r="B148" s="3"/>
      <c r="C148" s="3"/>
      <c r="D148" s="3"/>
      <c r="E148" s="3"/>
      <c r="F148" s="3"/>
      <c r="G148" s="19"/>
      <c r="H148" s="19"/>
      <c r="I148" s="3"/>
      <c r="J148" s="7"/>
      <c r="K148" s="34"/>
      <c r="L148" s="34"/>
      <c r="M148" s="34"/>
      <c r="N148" s="34"/>
      <c r="O148" s="34"/>
      <c r="P148" s="35"/>
      <c r="Q148" s="36"/>
      <c r="R148" s="36"/>
      <c r="S148" s="36"/>
      <c r="T148" s="36"/>
      <c r="U148" s="36"/>
      <c r="V148" s="37"/>
      <c r="W148" s="3"/>
      <c r="X148" s="38"/>
      <c r="Y148" s="39"/>
      <c r="Z148" s="39"/>
      <c r="AB148" s="2"/>
      <c r="AC148" s="2"/>
      <c r="AD148" s="2"/>
      <c r="AE148" s="2"/>
      <c r="AF148" s="40"/>
      <c r="AG148" s="40"/>
    </row>
    <row r="149" spans="1:33" x14ac:dyDescent="0.2">
      <c r="A149" s="3"/>
      <c r="B149" s="3"/>
      <c r="C149" s="3"/>
      <c r="D149" s="3"/>
      <c r="E149" s="3"/>
      <c r="F149" s="3"/>
      <c r="G149" s="19"/>
      <c r="H149" s="19"/>
      <c r="I149" s="3"/>
      <c r="J149" s="7"/>
      <c r="K149" s="34"/>
      <c r="L149" s="34"/>
      <c r="M149" s="34"/>
      <c r="N149" s="34"/>
      <c r="O149" s="34"/>
      <c r="P149" s="35"/>
      <c r="Q149" s="36"/>
      <c r="R149" s="36"/>
      <c r="S149" s="36"/>
      <c r="T149" s="36"/>
      <c r="U149" s="36"/>
      <c r="V149" s="37"/>
      <c r="W149" s="3"/>
      <c r="X149" s="38"/>
      <c r="Y149" s="39"/>
      <c r="Z149" s="39"/>
      <c r="AB149" s="2"/>
      <c r="AC149" s="2"/>
      <c r="AD149" s="2"/>
      <c r="AE149" s="2"/>
      <c r="AF149" s="40"/>
      <c r="AG149" s="40"/>
    </row>
    <row r="150" spans="1:33" x14ac:dyDescent="0.2">
      <c r="A150" s="3"/>
      <c r="B150" s="3"/>
      <c r="C150" s="3"/>
      <c r="D150" s="3"/>
      <c r="E150" s="3"/>
      <c r="F150" s="3"/>
      <c r="G150" s="19"/>
      <c r="H150" s="19"/>
      <c r="I150" s="3"/>
      <c r="J150" s="7"/>
      <c r="K150" s="34"/>
      <c r="L150" s="34"/>
      <c r="M150" s="34"/>
      <c r="N150" s="34"/>
      <c r="O150" s="34"/>
      <c r="P150" s="35"/>
      <c r="Q150" s="36"/>
      <c r="R150" s="36"/>
      <c r="S150" s="36"/>
      <c r="T150" s="36"/>
      <c r="U150" s="36"/>
      <c r="V150" s="37"/>
      <c r="W150" s="3"/>
      <c r="X150" s="38"/>
      <c r="Y150" s="39"/>
      <c r="Z150" s="39"/>
      <c r="AB150" s="2"/>
      <c r="AC150" s="2"/>
      <c r="AD150" s="2"/>
      <c r="AE150" s="2"/>
      <c r="AF150" s="40"/>
      <c r="AG150" s="40"/>
    </row>
    <row r="151" spans="1:33" x14ac:dyDescent="0.2">
      <c r="A151" s="3"/>
      <c r="B151" s="3"/>
      <c r="C151" s="3"/>
      <c r="D151" s="3"/>
      <c r="E151" s="3"/>
      <c r="F151" s="3"/>
      <c r="G151" s="19"/>
      <c r="H151" s="19"/>
      <c r="I151" s="3"/>
      <c r="J151" s="7"/>
      <c r="K151" s="34"/>
      <c r="L151" s="34"/>
      <c r="M151" s="34"/>
      <c r="N151" s="34"/>
      <c r="O151" s="34"/>
      <c r="P151" s="35"/>
      <c r="Q151" s="36"/>
      <c r="R151" s="36"/>
      <c r="S151" s="36"/>
      <c r="T151" s="36"/>
      <c r="U151" s="36"/>
      <c r="V151" s="37"/>
      <c r="W151" s="3"/>
      <c r="X151" s="38"/>
      <c r="Y151" s="39"/>
      <c r="Z151" s="39"/>
      <c r="AB151" s="2"/>
      <c r="AC151" s="2"/>
      <c r="AD151" s="2"/>
      <c r="AE151" s="2"/>
      <c r="AF151" s="40"/>
      <c r="AG151" s="40"/>
    </row>
    <row r="152" spans="1:33" ht="13.5" x14ac:dyDescent="0.25">
      <c r="C152" s="3"/>
      <c r="D152" s="3"/>
      <c r="E152" s="3"/>
      <c r="F152" s="3"/>
      <c r="G152" s="43"/>
      <c r="H152" s="43"/>
      <c r="I152" s="44"/>
      <c r="J152" s="45"/>
      <c r="K152" s="7"/>
      <c r="L152" s="7"/>
      <c r="M152" s="7"/>
      <c r="N152" s="7"/>
      <c r="O152" s="7"/>
      <c r="P152" s="35"/>
      <c r="Q152" s="36"/>
      <c r="R152" s="36"/>
      <c r="S152" s="36"/>
      <c r="T152" s="36"/>
      <c r="U152" s="36"/>
      <c r="V152" s="46"/>
      <c r="W152" s="3"/>
      <c r="X152" s="38"/>
      <c r="Y152" s="39"/>
      <c r="Z152" s="39"/>
      <c r="AB152" s="2"/>
      <c r="AC152" s="2"/>
      <c r="AD152" s="2"/>
      <c r="AE152" s="2"/>
      <c r="AF152" s="2"/>
      <c r="AG152" s="2"/>
    </row>
    <row r="153" spans="1:33" ht="13.5" x14ac:dyDescent="0.25">
      <c r="C153" s="3"/>
      <c r="D153" s="3"/>
      <c r="E153" s="3"/>
      <c r="F153" s="3"/>
      <c r="G153" s="43"/>
      <c r="H153" s="43"/>
      <c r="I153" s="44"/>
      <c r="J153" s="45"/>
      <c r="K153" s="7"/>
      <c r="L153" s="7"/>
      <c r="M153" s="7"/>
      <c r="N153" s="7"/>
      <c r="O153" s="7"/>
      <c r="P153" s="35"/>
      <c r="Q153" s="36"/>
      <c r="R153" s="36"/>
      <c r="S153" s="36"/>
      <c r="T153" s="36"/>
      <c r="U153" s="36"/>
      <c r="V153" s="46"/>
      <c r="W153" s="3"/>
      <c r="X153" s="38"/>
      <c r="Y153" s="39"/>
      <c r="Z153" s="39"/>
      <c r="AB153" s="2"/>
      <c r="AC153" s="2"/>
      <c r="AD153" s="2"/>
      <c r="AE153" s="2"/>
      <c r="AF153" s="2"/>
      <c r="AG153" s="2"/>
    </row>
    <row r="154" spans="1:33" ht="13.5" x14ac:dyDescent="0.25">
      <c r="C154" s="3"/>
      <c r="D154" s="3"/>
      <c r="E154" s="3"/>
      <c r="F154" s="3"/>
      <c r="G154" s="43"/>
      <c r="H154" s="43"/>
      <c r="I154" s="44"/>
      <c r="J154" s="45"/>
      <c r="K154" s="7"/>
      <c r="L154" s="7"/>
      <c r="M154" s="7"/>
      <c r="N154" s="7"/>
      <c r="O154" s="7"/>
      <c r="P154" s="35"/>
      <c r="Q154" s="36"/>
      <c r="R154" s="36"/>
      <c r="S154" s="36"/>
      <c r="T154" s="36"/>
      <c r="U154" s="36"/>
      <c r="V154" s="46"/>
      <c r="W154" s="3"/>
      <c r="X154" s="38"/>
      <c r="Y154" s="39"/>
      <c r="Z154" s="39"/>
      <c r="AB154" s="2"/>
      <c r="AC154" s="2"/>
      <c r="AD154" s="2"/>
      <c r="AE154" s="2"/>
      <c r="AF154" s="2"/>
      <c r="AG154" s="2"/>
    </row>
    <row r="155" spans="1:33" ht="13.5" x14ac:dyDescent="0.25">
      <c r="C155" s="3"/>
      <c r="D155" s="3"/>
      <c r="E155" s="3"/>
      <c r="F155" s="3"/>
      <c r="G155" s="43"/>
      <c r="H155" s="43"/>
      <c r="I155" s="44"/>
      <c r="J155" s="45"/>
      <c r="K155" s="7"/>
      <c r="L155" s="7"/>
      <c r="M155" s="7"/>
      <c r="N155" s="7"/>
      <c r="O155" s="7"/>
      <c r="P155" s="35"/>
      <c r="Q155" s="36"/>
      <c r="R155" s="36"/>
      <c r="S155" s="36"/>
      <c r="T155" s="36"/>
      <c r="U155" s="36"/>
      <c r="V155" s="46"/>
      <c r="W155" s="3"/>
      <c r="X155" s="38"/>
      <c r="Y155" s="39"/>
      <c r="Z155" s="39"/>
      <c r="AB155" s="2"/>
      <c r="AC155" s="2"/>
      <c r="AD155" s="2"/>
      <c r="AE155" s="2"/>
      <c r="AF155" s="2"/>
      <c r="AG155" s="2"/>
    </row>
    <row r="156" spans="1:33" ht="13.5" x14ac:dyDescent="0.25">
      <c r="C156" s="3"/>
      <c r="D156" s="3"/>
      <c r="E156" s="3"/>
      <c r="F156" s="3"/>
      <c r="G156" s="43"/>
      <c r="H156" s="43"/>
      <c r="I156" s="44"/>
      <c r="J156" s="45"/>
      <c r="K156" s="7"/>
      <c r="L156" s="7"/>
      <c r="M156" s="7"/>
      <c r="N156" s="7"/>
      <c r="O156" s="7"/>
      <c r="P156" s="35"/>
      <c r="Q156" s="36"/>
      <c r="R156" s="36"/>
      <c r="S156" s="36"/>
      <c r="T156" s="36"/>
      <c r="U156" s="36"/>
      <c r="V156" s="46"/>
      <c r="W156" s="3"/>
      <c r="X156" s="38"/>
      <c r="Y156" s="39"/>
      <c r="Z156" s="39"/>
      <c r="AB156" s="2"/>
      <c r="AC156" s="2"/>
      <c r="AD156" s="2"/>
      <c r="AE156" s="2"/>
      <c r="AF156" s="2"/>
      <c r="AG156" s="2"/>
    </row>
    <row r="157" spans="1:33" x14ac:dyDescent="0.2">
      <c r="C157" s="4"/>
      <c r="D157" s="3"/>
      <c r="E157" s="3"/>
      <c r="F157" s="3"/>
      <c r="G157" s="19"/>
      <c r="H157" s="19"/>
      <c r="I157" s="44"/>
      <c r="J157" s="47"/>
      <c r="K157" s="7"/>
      <c r="L157" s="7"/>
      <c r="M157" s="7"/>
      <c r="N157" s="7"/>
      <c r="O157" s="7"/>
      <c r="S157" s="20"/>
      <c r="AB157" s="2"/>
      <c r="AC157" s="2"/>
      <c r="AD157" s="2"/>
      <c r="AE157" s="2"/>
      <c r="AF157" s="2"/>
      <c r="AG157" s="2"/>
    </row>
    <row r="158" spans="1:33" x14ac:dyDescent="0.2">
      <c r="C158" s="48"/>
      <c r="D158" s="3"/>
      <c r="E158" s="3"/>
      <c r="F158" s="3"/>
      <c r="G158" s="19"/>
      <c r="H158" s="19"/>
      <c r="I158" s="44"/>
      <c r="J158" s="47"/>
      <c r="K158" s="7"/>
      <c r="L158" s="7"/>
      <c r="M158" s="7"/>
      <c r="N158" s="7"/>
      <c r="O158" s="7"/>
      <c r="S158" s="20"/>
      <c r="AB158" s="2"/>
      <c r="AC158" s="2"/>
      <c r="AD158" s="2"/>
      <c r="AE158" s="2"/>
      <c r="AF158" s="2"/>
      <c r="AG158" s="2"/>
    </row>
    <row r="159" spans="1:33" x14ac:dyDescent="0.2">
      <c r="C159" s="4"/>
      <c r="D159" s="3"/>
      <c r="E159" s="3"/>
      <c r="F159" s="3"/>
      <c r="G159" s="19"/>
      <c r="H159" s="19"/>
      <c r="I159" s="44"/>
      <c r="J159" s="47"/>
      <c r="K159" s="7"/>
      <c r="L159" s="7"/>
      <c r="M159" s="7"/>
      <c r="N159" s="7"/>
      <c r="O159" s="7"/>
      <c r="S159" s="20"/>
      <c r="AB159" s="2"/>
      <c r="AC159" s="2"/>
      <c r="AD159" s="2"/>
      <c r="AE159" s="2"/>
      <c r="AF159" s="2"/>
      <c r="AG159" s="2"/>
    </row>
    <row r="160" spans="1:33" x14ac:dyDescent="0.2">
      <c r="K160" s="7"/>
      <c r="L160" s="7"/>
      <c r="M160" s="7"/>
      <c r="N160" s="7"/>
      <c r="O160" s="7"/>
      <c r="S160" s="20"/>
      <c r="AB160" s="2"/>
      <c r="AC160" s="2"/>
      <c r="AD160" s="2"/>
      <c r="AE160" s="2"/>
      <c r="AF160" s="2"/>
      <c r="AG160" s="2"/>
    </row>
    <row r="161" spans="3:15" x14ac:dyDescent="0.2">
      <c r="K161" s="7"/>
      <c r="L161" s="7"/>
      <c r="M161" s="7"/>
      <c r="N161" s="7"/>
      <c r="O161" s="7"/>
    </row>
    <row r="162" spans="3:15" x14ac:dyDescent="0.2">
      <c r="K162" s="7"/>
      <c r="L162" s="7"/>
      <c r="M162" s="7"/>
      <c r="N162" s="7"/>
      <c r="O162" s="7"/>
    </row>
    <row r="163" spans="3:15" x14ac:dyDescent="0.2">
      <c r="K163" s="7"/>
      <c r="L163" s="7"/>
      <c r="M163" s="7"/>
      <c r="N163" s="7"/>
      <c r="O163" s="7"/>
    </row>
    <row r="164" spans="3:15" x14ac:dyDescent="0.2">
      <c r="K164" s="7"/>
      <c r="L164" s="7"/>
      <c r="M164" s="7"/>
      <c r="N164" s="7"/>
      <c r="O164" s="7"/>
    </row>
    <row r="165" spans="3:15" x14ac:dyDescent="0.2">
      <c r="K165" s="7"/>
      <c r="L165" s="7"/>
      <c r="M165" s="7"/>
      <c r="N165" s="7"/>
      <c r="O165" s="7"/>
    </row>
    <row r="166" spans="3:15" x14ac:dyDescent="0.2">
      <c r="K166" s="7"/>
      <c r="L166" s="7"/>
      <c r="M166" s="7"/>
      <c r="N166" s="7"/>
      <c r="O166" s="7"/>
    </row>
    <row r="167" spans="3:15" x14ac:dyDescent="0.2">
      <c r="K167" s="7"/>
      <c r="L167" s="7"/>
      <c r="M167" s="7"/>
      <c r="N167" s="7"/>
      <c r="O167" s="7"/>
    </row>
    <row r="168" spans="3:15" x14ac:dyDescent="0.2">
      <c r="K168" s="7"/>
      <c r="L168" s="7"/>
      <c r="M168" s="7"/>
      <c r="N168" s="7"/>
      <c r="O168" s="7"/>
    </row>
    <row r="169" spans="3:15" x14ac:dyDescent="0.2">
      <c r="G169" s="4"/>
      <c r="H169" s="3"/>
      <c r="K169" s="7"/>
      <c r="L169" s="7"/>
      <c r="M169" s="7"/>
      <c r="N169" s="7"/>
      <c r="O169" s="7"/>
    </row>
    <row r="170" spans="3:15" x14ac:dyDescent="0.2">
      <c r="C170" s="4"/>
      <c r="G170" s="3"/>
      <c r="H170" s="3"/>
      <c r="K170" s="7"/>
      <c r="L170" s="7"/>
      <c r="M170" s="7"/>
      <c r="N170" s="7"/>
      <c r="O170" s="7"/>
    </row>
    <row r="171" spans="3:15" x14ac:dyDescent="0.2">
      <c r="C171" s="4"/>
      <c r="G171" s="3"/>
      <c r="H171" s="3"/>
      <c r="K171" s="7"/>
      <c r="L171" s="7"/>
      <c r="M171" s="7"/>
      <c r="N171" s="7"/>
      <c r="O171" s="7"/>
    </row>
    <row r="172" spans="3:15" x14ac:dyDescent="0.2">
      <c r="C172" s="4"/>
      <c r="G172" s="3"/>
      <c r="H172" s="3"/>
      <c r="K172" s="7"/>
      <c r="L172" s="7"/>
      <c r="M172" s="7"/>
      <c r="N172" s="7"/>
      <c r="O172" s="7"/>
    </row>
    <row r="173" spans="3:15" x14ac:dyDescent="0.2">
      <c r="C173" s="4"/>
      <c r="G173" s="3"/>
      <c r="H173" s="3"/>
      <c r="K173" s="7"/>
      <c r="L173" s="7"/>
      <c r="M173" s="7"/>
      <c r="N173" s="7"/>
      <c r="O173" s="7"/>
    </row>
    <row r="174" spans="3:15" x14ac:dyDescent="0.2">
      <c r="C174" s="4"/>
      <c r="G174" s="3"/>
      <c r="H174" s="3"/>
      <c r="K174" s="7"/>
      <c r="L174" s="7"/>
      <c r="M174" s="7"/>
      <c r="N174" s="7"/>
      <c r="O174" s="7"/>
    </row>
    <row r="175" spans="3:15" x14ac:dyDescent="0.2">
      <c r="C175" s="4"/>
      <c r="G175" s="3"/>
      <c r="H175" s="3"/>
      <c r="K175" s="7"/>
      <c r="L175" s="7"/>
      <c r="M175" s="7"/>
      <c r="N175" s="7"/>
      <c r="O175" s="7"/>
    </row>
    <row r="176" spans="3:15" x14ac:dyDescent="0.2">
      <c r="C176" s="4"/>
      <c r="G176" s="3"/>
      <c r="H176" s="3"/>
      <c r="K176" s="7"/>
      <c r="L176" s="7"/>
      <c r="M176" s="7"/>
      <c r="N176" s="7"/>
      <c r="O176" s="7"/>
    </row>
    <row r="177" spans="3:15" x14ac:dyDescent="0.2">
      <c r="C177" s="4"/>
      <c r="G177" s="3"/>
      <c r="H177" s="3"/>
      <c r="K177" s="7"/>
      <c r="L177" s="7"/>
      <c r="M177" s="7"/>
      <c r="N177" s="7"/>
      <c r="O177" s="7"/>
    </row>
    <row r="178" spans="3:15" x14ac:dyDescent="0.2">
      <c r="C178" s="4"/>
      <c r="G178" s="3"/>
      <c r="H178" s="3"/>
      <c r="K178" s="7"/>
      <c r="L178" s="7"/>
      <c r="M178" s="7"/>
      <c r="N178" s="7"/>
      <c r="O178" s="7"/>
    </row>
    <row r="179" spans="3:15" x14ac:dyDescent="0.2">
      <c r="C179" s="4"/>
      <c r="G179" s="3"/>
      <c r="H179" s="3"/>
      <c r="K179" s="7"/>
      <c r="L179" s="7"/>
      <c r="M179" s="7"/>
      <c r="N179" s="7"/>
      <c r="O179" s="7"/>
    </row>
    <row r="180" spans="3:15" x14ac:dyDescent="0.2">
      <c r="C180" s="4"/>
      <c r="G180" s="3"/>
      <c r="H180" s="3"/>
      <c r="K180" s="7"/>
      <c r="L180" s="7"/>
      <c r="M180" s="7"/>
      <c r="N180" s="7"/>
      <c r="O180" s="7"/>
    </row>
    <row r="181" spans="3:15" x14ac:dyDescent="0.2">
      <c r="C181" s="4"/>
      <c r="G181" s="3"/>
      <c r="H181" s="3"/>
      <c r="K181" s="7"/>
      <c r="L181" s="7"/>
      <c r="M181" s="7"/>
      <c r="N181" s="7"/>
      <c r="O181" s="7"/>
    </row>
    <row r="182" spans="3:15" x14ac:dyDescent="0.2">
      <c r="C182" s="4"/>
      <c r="G182" s="3"/>
      <c r="H182" s="3"/>
      <c r="K182" s="7"/>
      <c r="L182" s="7"/>
      <c r="M182" s="7"/>
      <c r="N182" s="7"/>
      <c r="O182" s="7"/>
    </row>
    <row r="183" spans="3:15" x14ac:dyDescent="0.2">
      <c r="C183" s="4"/>
      <c r="G183" s="3"/>
      <c r="H183" s="3"/>
      <c r="K183" s="7"/>
      <c r="L183" s="7"/>
      <c r="M183" s="7"/>
      <c r="N183" s="7"/>
      <c r="O183" s="7"/>
    </row>
    <row r="184" spans="3:15" x14ac:dyDescent="0.2">
      <c r="C184" s="4"/>
      <c r="G184" s="3"/>
      <c r="H184" s="3"/>
      <c r="K184" s="7"/>
      <c r="L184" s="7"/>
      <c r="M184" s="7"/>
      <c r="N184" s="7"/>
      <c r="O184" s="7"/>
    </row>
    <row r="185" spans="3:15" x14ac:dyDescent="0.2">
      <c r="C185" s="4"/>
      <c r="G185" s="3"/>
      <c r="H185" s="3"/>
      <c r="K185" s="7"/>
      <c r="L185" s="7"/>
      <c r="M185" s="7"/>
      <c r="N185" s="7"/>
      <c r="O185" s="7"/>
    </row>
    <row r="186" spans="3:15" x14ac:dyDescent="0.2">
      <c r="C186" s="4"/>
      <c r="G186" s="3"/>
      <c r="H186" s="3"/>
      <c r="K186" s="7"/>
      <c r="L186" s="7"/>
      <c r="M186" s="7"/>
      <c r="N186" s="7"/>
      <c r="O186" s="7"/>
    </row>
    <row r="187" spans="3:15" x14ac:dyDescent="0.2">
      <c r="C187" s="4"/>
      <c r="G187" s="3"/>
      <c r="H187" s="3"/>
      <c r="K187" s="7"/>
      <c r="L187" s="7"/>
      <c r="M187" s="7"/>
      <c r="N187" s="7"/>
      <c r="O187" s="7"/>
    </row>
    <row r="188" spans="3:15" x14ac:dyDescent="0.2">
      <c r="C188" s="4"/>
      <c r="G188" s="3"/>
      <c r="H188" s="3"/>
      <c r="K188" s="7"/>
      <c r="L188" s="7"/>
      <c r="M188" s="7"/>
      <c r="N188" s="7"/>
      <c r="O188" s="7"/>
    </row>
    <row r="189" spans="3:15" x14ac:dyDescent="0.2">
      <c r="C189" s="4"/>
      <c r="G189" s="3"/>
      <c r="H189" s="3"/>
      <c r="K189" s="7"/>
      <c r="L189" s="7"/>
      <c r="M189" s="7"/>
      <c r="N189" s="7"/>
      <c r="O189" s="7"/>
    </row>
    <row r="190" spans="3:15" x14ac:dyDescent="0.2">
      <c r="C190" s="4"/>
      <c r="G190" s="3"/>
      <c r="H190" s="3"/>
      <c r="K190" s="7"/>
      <c r="L190" s="7"/>
      <c r="M190" s="7"/>
      <c r="N190" s="7"/>
      <c r="O190" s="7"/>
    </row>
    <row r="191" spans="3:15" x14ac:dyDescent="0.2">
      <c r="C191" s="4"/>
      <c r="G191" s="3"/>
      <c r="H191" s="3"/>
      <c r="K191" s="7"/>
      <c r="L191" s="7"/>
      <c r="M191" s="7"/>
      <c r="N191" s="7"/>
      <c r="O191" s="7"/>
    </row>
    <row r="192" spans="3:15" x14ac:dyDescent="0.2">
      <c r="C192" s="4"/>
      <c r="G192" s="3"/>
      <c r="H192" s="3"/>
      <c r="K192" s="7"/>
      <c r="L192" s="7"/>
      <c r="M192" s="7"/>
      <c r="N192" s="7"/>
      <c r="O192" s="7"/>
    </row>
    <row r="193" spans="3:15" x14ac:dyDescent="0.2">
      <c r="C193" s="4"/>
      <c r="G193" s="3"/>
      <c r="H193" s="3"/>
      <c r="K193" s="7"/>
      <c r="L193" s="7"/>
      <c r="M193" s="7"/>
      <c r="N193" s="7"/>
      <c r="O193" s="7"/>
    </row>
    <row r="194" spans="3:15" x14ac:dyDescent="0.2">
      <c r="C194" s="4"/>
      <c r="G194" s="3"/>
      <c r="H194" s="3"/>
      <c r="K194" s="7"/>
      <c r="L194" s="7"/>
      <c r="M194" s="7"/>
      <c r="N194" s="7"/>
      <c r="O194" s="7"/>
    </row>
    <row r="195" spans="3:15" x14ac:dyDescent="0.2">
      <c r="C195" s="4"/>
      <c r="G195" s="3"/>
      <c r="H195" s="3"/>
      <c r="K195" s="7"/>
      <c r="L195" s="7"/>
      <c r="M195" s="7"/>
      <c r="N195" s="7"/>
      <c r="O195" s="7"/>
    </row>
    <row r="196" spans="3:15" x14ac:dyDescent="0.2">
      <c r="C196" s="4"/>
      <c r="G196" s="3"/>
      <c r="H196" s="3"/>
      <c r="K196" s="7"/>
      <c r="L196" s="7"/>
      <c r="M196" s="7"/>
      <c r="N196" s="7"/>
      <c r="O196" s="7"/>
    </row>
    <row r="197" spans="3:15" x14ac:dyDescent="0.2">
      <c r="C197" s="4"/>
      <c r="G197" s="3"/>
      <c r="H197" s="3"/>
      <c r="K197" s="7"/>
      <c r="L197" s="7"/>
      <c r="M197" s="7"/>
      <c r="N197" s="7"/>
      <c r="O197" s="7"/>
    </row>
    <row r="198" spans="3:15" x14ac:dyDescent="0.2">
      <c r="C198" s="4"/>
      <c r="G198" s="3"/>
      <c r="H198" s="3"/>
      <c r="K198" s="7"/>
      <c r="L198" s="7"/>
      <c r="M198" s="7"/>
      <c r="N198" s="7"/>
      <c r="O198" s="7"/>
    </row>
    <row r="199" spans="3:15" x14ac:dyDescent="0.2">
      <c r="C199" s="4"/>
      <c r="G199" s="3"/>
      <c r="H199" s="3"/>
      <c r="K199" s="7"/>
      <c r="L199" s="7"/>
      <c r="M199" s="7"/>
      <c r="N199" s="7"/>
      <c r="O199" s="7"/>
    </row>
    <row r="200" spans="3:15" x14ac:dyDescent="0.2">
      <c r="C200" s="4"/>
      <c r="G200" s="3"/>
      <c r="H200" s="3"/>
      <c r="K200" s="7"/>
      <c r="L200" s="7"/>
      <c r="M200" s="7"/>
      <c r="N200" s="7"/>
      <c r="O200" s="7"/>
    </row>
    <row r="201" spans="3:15" x14ac:dyDescent="0.2">
      <c r="C201" s="4"/>
      <c r="G201" s="3"/>
      <c r="H201" s="3"/>
      <c r="K201" s="7"/>
      <c r="L201" s="7"/>
      <c r="M201" s="7"/>
      <c r="N201" s="7"/>
      <c r="O201" s="7"/>
    </row>
    <row r="202" spans="3:15" x14ac:dyDescent="0.2">
      <c r="C202" s="4"/>
      <c r="G202" s="3"/>
      <c r="H202" s="3"/>
      <c r="K202" s="7"/>
      <c r="L202" s="7"/>
      <c r="M202" s="7"/>
      <c r="N202" s="7"/>
      <c r="O202" s="7"/>
    </row>
    <row r="203" spans="3:15" x14ac:dyDescent="0.2">
      <c r="C203" s="4"/>
      <c r="G203" s="3"/>
      <c r="H203" s="3"/>
      <c r="K203" s="7"/>
      <c r="L203" s="7"/>
      <c r="M203" s="7"/>
      <c r="N203" s="7"/>
      <c r="O203" s="7"/>
    </row>
    <row r="204" spans="3:15" x14ac:dyDescent="0.2">
      <c r="C204" s="4"/>
      <c r="G204" s="3"/>
      <c r="H204" s="3"/>
      <c r="K204" s="7"/>
      <c r="L204" s="7"/>
      <c r="M204" s="7"/>
      <c r="N204" s="7"/>
      <c r="O204" s="7"/>
    </row>
    <row r="205" spans="3:15" x14ac:dyDescent="0.2">
      <c r="C205" s="4"/>
      <c r="G205" s="3"/>
      <c r="H205" s="3"/>
      <c r="K205" s="7"/>
      <c r="L205" s="7"/>
      <c r="M205" s="7"/>
      <c r="N205" s="7"/>
      <c r="O205" s="7"/>
    </row>
    <row r="206" spans="3:15" x14ac:dyDescent="0.2">
      <c r="C206" s="4"/>
      <c r="G206" s="3"/>
      <c r="H206" s="3"/>
      <c r="K206" s="7"/>
      <c r="L206" s="7"/>
      <c r="M206" s="7"/>
      <c r="N206" s="7"/>
      <c r="O206" s="7"/>
    </row>
    <row r="207" spans="3:15" x14ac:dyDescent="0.2">
      <c r="C207" s="4"/>
      <c r="G207" s="3"/>
      <c r="H207" s="3"/>
      <c r="K207" s="7"/>
      <c r="L207" s="7"/>
      <c r="M207" s="7"/>
      <c r="N207" s="7"/>
      <c r="O207" s="7"/>
    </row>
    <row r="208" spans="3:15" x14ac:dyDescent="0.2">
      <c r="C208" s="4"/>
      <c r="G208" s="3"/>
      <c r="H208" s="3"/>
      <c r="K208" s="7"/>
      <c r="L208" s="7"/>
      <c r="M208" s="7"/>
      <c r="N208" s="7"/>
      <c r="O208" s="7"/>
    </row>
    <row r="209" spans="3:15" x14ac:dyDescent="0.2">
      <c r="C209" s="4"/>
      <c r="G209" s="3"/>
      <c r="H209" s="3"/>
      <c r="K209" s="7"/>
      <c r="L209" s="7"/>
      <c r="M209" s="7"/>
      <c r="N209" s="7"/>
      <c r="O209" s="7"/>
    </row>
    <row r="210" spans="3:15" x14ac:dyDescent="0.2">
      <c r="C210" s="4"/>
      <c r="G210" s="3"/>
      <c r="H210" s="3"/>
    </row>
    <row r="211" spans="3:15" x14ac:dyDescent="0.2">
      <c r="C211" s="4"/>
      <c r="G211" s="3"/>
      <c r="H211" s="3"/>
    </row>
    <row r="212" spans="3:15" x14ac:dyDescent="0.2">
      <c r="C212" s="4"/>
      <c r="G212" s="3"/>
      <c r="H212" s="3"/>
    </row>
    <row r="213" spans="3:15" x14ac:dyDescent="0.2">
      <c r="C213" s="4"/>
      <c r="G213" s="3"/>
      <c r="H213" s="3"/>
    </row>
    <row r="214" spans="3:15" x14ac:dyDescent="0.2">
      <c r="C214" s="4"/>
      <c r="G214" s="3"/>
      <c r="H214" s="3"/>
    </row>
    <row r="215" spans="3:15" x14ac:dyDescent="0.2">
      <c r="C215" s="4"/>
      <c r="G215" s="3"/>
      <c r="H215" s="3"/>
    </row>
    <row r="216" spans="3:15" x14ac:dyDescent="0.2">
      <c r="C216" s="4"/>
      <c r="G216" s="3"/>
      <c r="H216" s="3"/>
    </row>
    <row r="217" spans="3:15" x14ac:dyDescent="0.2">
      <c r="C217" s="4"/>
      <c r="G217" s="3"/>
      <c r="H217" s="3"/>
    </row>
    <row r="218" spans="3:15" x14ac:dyDescent="0.2">
      <c r="C218" s="4"/>
      <c r="G218" s="3"/>
      <c r="H218" s="3"/>
    </row>
    <row r="219" spans="3:15" x14ac:dyDescent="0.2">
      <c r="C219" s="4"/>
      <c r="G219" s="3"/>
      <c r="H219" s="3"/>
    </row>
    <row r="220" spans="3:15" x14ac:dyDescent="0.2">
      <c r="C220" s="4"/>
      <c r="G220" s="3"/>
      <c r="H220" s="3"/>
    </row>
    <row r="221" spans="3:15" x14ac:dyDescent="0.2">
      <c r="C221" s="4"/>
      <c r="G221" s="3"/>
      <c r="H221" s="3"/>
    </row>
    <row r="222" spans="3:15" x14ac:dyDescent="0.2">
      <c r="C222" s="4"/>
      <c r="G222" s="3"/>
      <c r="H222" s="3"/>
    </row>
    <row r="223" spans="3:15" x14ac:dyDescent="0.2">
      <c r="C223" s="4"/>
      <c r="G223" s="3"/>
      <c r="H223" s="3"/>
    </row>
    <row r="224" spans="3:15" x14ac:dyDescent="0.2">
      <c r="C224" s="4"/>
      <c r="G224" s="3"/>
      <c r="H224" s="3"/>
    </row>
    <row r="225" spans="3:8" x14ac:dyDescent="0.2">
      <c r="C225" s="4"/>
      <c r="G225" s="3"/>
      <c r="H225" s="3"/>
    </row>
    <row r="226" spans="3:8" x14ac:dyDescent="0.2">
      <c r="C226" s="4"/>
      <c r="G226" s="3"/>
      <c r="H226" s="3"/>
    </row>
    <row r="227" spans="3:8" x14ac:dyDescent="0.2">
      <c r="C227" s="4"/>
      <c r="G227" s="3"/>
      <c r="H227" s="3"/>
    </row>
    <row r="228" spans="3:8" x14ac:dyDescent="0.2">
      <c r="C228" s="4"/>
      <c r="G228" s="3"/>
      <c r="H228" s="3"/>
    </row>
    <row r="229" spans="3:8" x14ac:dyDescent="0.2">
      <c r="C229" s="4"/>
      <c r="G229" s="3"/>
      <c r="H229" s="3"/>
    </row>
    <row r="230" spans="3:8" x14ac:dyDescent="0.2">
      <c r="C230" s="4"/>
      <c r="G230" s="3"/>
      <c r="H230" s="3"/>
    </row>
    <row r="231" spans="3:8" x14ac:dyDescent="0.2">
      <c r="C231" s="4"/>
      <c r="G231" s="3"/>
      <c r="H231" s="3"/>
    </row>
    <row r="232" spans="3:8" x14ac:dyDescent="0.2">
      <c r="C232" s="4"/>
      <c r="G232" s="3"/>
      <c r="H232" s="3"/>
    </row>
    <row r="233" spans="3:8" x14ac:dyDescent="0.2">
      <c r="C233" s="4"/>
      <c r="G233" s="3"/>
      <c r="H233" s="3"/>
    </row>
    <row r="234" spans="3:8" x14ac:dyDescent="0.2">
      <c r="C234" s="4"/>
      <c r="G234" s="3"/>
      <c r="H234" s="3"/>
    </row>
    <row r="235" spans="3:8" x14ac:dyDescent="0.2">
      <c r="C235" s="4"/>
      <c r="G235" s="3"/>
      <c r="H235" s="3"/>
    </row>
    <row r="236" spans="3:8" x14ac:dyDescent="0.2">
      <c r="C236" s="4"/>
      <c r="G236" s="3"/>
      <c r="H236" s="3"/>
    </row>
    <row r="237" spans="3:8" x14ac:dyDescent="0.2">
      <c r="C237" s="4"/>
      <c r="G237" s="3"/>
      <c r="H237" s="3"/>
    </row>
    <row r="238" spans="3:8" x14ac:dyDescent="0.2">
      <c r="C238" s="4"/>
      <c r="G238" s="3"/>
      <c r="H238" s="3"/>
    </row>
    <row r="239" spans="3:8" x14ac:dyDescent="0.2">
      <c r="C239" s="4"/>
      <c r="G239" s="3"/>
      <c r="H239" s="3"/>
    </row>
    <row r="240" spans="3:8" x14ac:dyDescent="0.2">
      <c r="C240" s="4"/>
      <c r="G240" s="3"/>
      <c r="H240" s="3"/>
    </row>
    <row r="241" spans="3:8" x14ac:dyDescent="0.2">
      <c r="C241" s="4"/>
      <c r="G241" s="3"/>
      <c r="H241" s="3"/>
    </row>
    <row r="242" spans="3:8" x14ac:dyDescent="0.2">
      <c r="C242" s="4"/>
      <c r="G242" s="3"/>
      <c r="H242" s="3"/>
    </row>
    <row r="243" spans="3:8" x14ac:dyDescent="0.2">
      <c r="C243" s="4"/>
      <c r="G243" s="3"/>
      <c r="H243" s="3"/>
    </row>
    <row r="244" spans="3:8" x14ac:dyDescent="0.2">
      <c r="C244" s="4"/>
      <c r="G244" s="3"/>
      <c r="H244" s="3"/>
    </row>
    <row r="245" spans="3:8" x14ac:dyDescent="0.2">
      <c r="C245" s="4"/>
      <c r="G245" s="3"/>
      <c r="H245" s="3"/>
    </row>
    <row r="246" spans="3:8" x14ac:dyDescent="0.2">
      <c r="C246" s="4"/>
      <c r="G246" s="3"/>
      <c r="H246" s="3"/>
    </row>
    <row r="247" spans="3:8" x14ac:dyDescent="0.2">
      <c r="C247" s="4"/>
      <c r="G247" s="3"/>
      <c r="H247" s="3"/>
    </row>
    <row r="248" spans="3:8" x14ac:dyDescent="0.2">
      <c r="C248" s="4"/>
      <c r="G248" s="3"/>
      <c r="H248" s="3"/>
    </row>
    <row r="249" spans="3:8" x14ac:dyDescent="0.2">
      <c r="C249" s="4"/>
      <c r="G249" s="3"/>
      <c r="H249" s="3"/>
    </row>
    <row r="250" spans="3:8" x14ac:dyDescent="0.2">
      <c r="C250" s="4"/>
      <c r="G250" s="3"/>
      <c r="H250" s="3"/>
    </row>
    <row r="251" spans="3:8" x14ac:dyDescent="0.2">
      <c r="C251" s="4"/>
      <c r="G251" s="3"/>
      <c r="H251" s="3"/>
    </row>
    <row r="252" spans="3:8" x14ac:dyDescent="0.2">
      <c r="C252" s="4"/>
      <c r="G252" s="3"/>
      <c r="H252" s="3"/>
    </row>
    <row r="253" spans="3:8" x14ac:dyDescent="0.2">
      <c r="C253" s="4"/>
      <c r="G253" s="3"/>
      <c r="H253" s="3"/>
    </row>
    <row r="254" spans="3:8" x14ac:dyDescent="0.2">
      <c r="C254" s="4"/>
      <c r="G254" s="3"/>
      <c r="H254" s="3"/>
    </row>
    <row r="255" spans="3:8" x14ac:dyDescent="0.2">
      <c r="C255" s="4"/>
      <c r="G255" s="3"/>
      <c r="H255" s="3"/>
    </row>
    <row r="256" spans="3:8" x14ac:dyDescent="0.2">
      <c r="C256" s="4"/>
      <c r="G256" s="3"/>
      <c r="H256" s="3"/>
    </row>
    <row r="257" spans="3:8" x14ac:dyDescent="0.2">
      <c r="C257" s="4"/>
      <c r="G257" s="3"/>
      <c r="H257" s="3"/>
    </row>
    <row r="258" spans="3:8" x14ac:dyDescent="0.2">
      <c r="C258" s="4"/>
      <c r="G258" s="3"/>
      <c r="H258" s="3"/>
    </row>
    <row r="259" spans="3:8" x14ac:dyDescent="0.2">
      <c r="C259" s="4"/>
      <c r="G259" s="3"/>
      <c r="H259" s="3"/>
    </row>
    <row r="260" spans="3:8" x14ac:dyDescent="0.2">
      <c r="C260" s="4"/>
      <c r="G260" s="3"/>
      <c r="H260" s="3"/>
    </row>
    <row r="261" spans="3:8" x14ac:dyDescent="0.2">
      <c r="C261" s="4"/>
      <c r="G261" s="3"/>
      <c r="H261" s="3"/>
    </row>
    <row r="262" spans="3:8" x14ac:dyDescent="0.2">
      <c r="C262" s="4"/>
      <c r="G262" s="3"/>
      <c r="H262" s="3"/>
    </row>
    <row r="263" spans="3:8" x14ac:dyDescent="0.2">
      <c r="C263" s="4"/>
      <c r="G263" s="3"/>
      <c r="H263" s="3"/>
    </row>
    <row r="264" spans="3:8" x14ac:dyDescent="0.2">
      <c r="C264" s="4"/>
      <c r="G264" s="3"/>
      <c r="H264" s="3"/>
    </row>
    <row r="265" spans="3:8" x14ac:dyDescent="0.2">
      <c r="C265" s="4"/>
      <c r="G265" s="3"/>
      <c r="H265" s="3"/>
    </row>
    <row r="266" spans="3:8" x14ac:dyDescent="0.2">
      <c r="C266" s="4"/>
      <c r="G266" s="3"/>
      <c r="H266" s="3"/>
    </row>
    <row r="267" spans="3:8" x14ac:dyDescent="0.2">
      <c r="C267" s="4"/>
      <c r="G267" s="3"/>
      <c r="H267" s="3"/>
    </row>
    <row r="268" spans="3:8" x14ac:dyDescent="0.2">
      <c r="C268" s="4"/>
      <c r="G268" s="3"/>
      <c r="H268" s="3"/>
    </row>
    <row r="269" spans="3:8" x14ac:dyDescent="0.2">
      <c r="C269" s="4"/>
      <c r="G269" s="3"/>
      <c r="H269" s="3"/>
    </row>
    <row r="270" spans="3:8" x14ac:dyDescent="0.2">
      <c r="C270" s="4"/>
      <c r="G270" s="3"/>
      <c r="H270" s="3"/>
    </row>
    <row r="271" spans="3:8" x14ac:dyDescent="0.2">
      <c r="C271" s="4"/>
      <c r="G271" s="3"/>
      <c r="H271" s="3"/>
    </row>
    <row r="272" spans="3:8" x14ac:dyDescent="0.2">
      <c r="C272" s="4"/>
      <c r="G272" s="3"/>
      <c r="H272" s="3"/>
    </row>
    <row r="273" spans="3:8" x14ac:dyDescent="0.2">
      <c r="C273" s="4"/>
      <c r="G273" s="3"/>
      <c r="H273" s="3"/>
    </row>
    <row r="274" spans="3:8" x14ac:dyDescent="0.2">
      <c r="C274" s="4"/>
      <c r="G274" s="3"/>
      <c r="H274" s="3"/>
    </row>
    <row r="275" spans="3:8" x14ac:dyDescent="0.2">
      <c r="C275" s="4"/>
      <c r="G275" s="3"/>
      <c r="H275" s="3"/>
    </row>
    <row r="276" spans="3:8" x14ac:dyDescent="0.2">
      <c r="C276" s="4"/>
      <c r="G276" s="3"/>
      <c r="H276" s="3"/>
    </row>
    <row r="277" spans="3:8" x14ac:dyDescent="0.2">
      <c r="C277" s="4"/>
      <c r="G277" s="3"/>
      <c r="H277" s="3"/>
    </row>
    <row r="278" spans="3:8" x14ac:dyDescent="0.2">
      <c r="C278" s="4"/>
      <c r="G278" s="3"/>
      <c r="H278" s="3"/>
    </row>
    <row r="279" spans="3:8" x14ac:dyDescent="0.2">
      <c r="C279" s="4"/>
      <c r="G279" s="3"/>
      <c r="H279" s="3"/>
    </row>
    <row r="280" spans="3:8" x14ac:dyDescent="0.2">
      <c r="C280" s="4"/>
      <c r="G280" s="3"/>
      <c r="H280" s="3"/>
    </row>
    <row r="281" spans="3:8" x14ac:dyDescent="0.2">
      <c r="C281" s="4"/>
      <c r="G281" s="3"/>
      <c r="H281" s="3"/>
    </row>
    <row r="282" spans="3:8" x14ac:dyDescent="0.2">
      <c r="C282" s="4"/>
      <c r="G282" s="3"/>
      <c r="H282" s="3"/>
    </row>
    <row r="283" spans="3:8" x14ac:dyDescent="0.2">
      <c r="C283" s="4"/>
      <c r="G283" s="3"/>
      <c r="H283" s="3"/>
    </row>
    <row r="284" spans="3:8" x14ac:dyDescent="0.2">
      <c r="C284" s="4"/>
      <c r="G284" s="3"/>
      <c r="H284" s="3"/>
    </row>
    <row r="285" spans="3:8" x14ac:dyDescent="0.2">
      <c r="C285" s="4"/>
      <c r="G285" s="3"/>
      <c r="H285" s="3"/>
    </row>
    <row r="286" spans="3:8" x14ac:dyDescent="0.2">
      <c r="C286" s="4"/>
      <c r="G286" s="3"/>
      <c r="H286" s="3"/>
    </row>
    <row r="287" spans="3:8" x14ac:dyDescent="0.2">
      <c r="C287" s="4"/>
      <c r="G287" s="3"/>
      <c r="H287" s="3"/>
    </row>
    <row r="288" spans="3:8" x14ac:dyDescent="0.2">
      <c r="C288" s="4"/>
      <c r="G288" s="3"/>
      <c r="H288" s="3"/>
    </row>
    <row r="289" spans="3:8" x14ac:dyDescent="0.2">
      <c r="C289" s="4"/>
      <c r="G289" s="3"/>
      <c r="H289" s="3"/>
    </row>
    <row r="290" spans="3:8" x14ac:dyDescent="0.2">
      <c r="C290" s="4"/>
      <c r="G290" s="3"/>
      <c r="H290" s="3"/>
    </row>
    <row r="291" spans="3:8" x14ac:dyDescent="0.2">
      <c r="C291" s="4"/>
      <c r="G291" s="3"/>
      <c r="H291" s="3"/>
    </row>
    <row r="292" spans="3:8" x14ac:dyDescent="0.2">
      <c r="C292" s="4"/>
      <c r="G292" s="3"/>
      <c r="H292" s="3"/>
    </row>
    <row r="293" spans="3:8" x14ac:dyDescent="0.2">
      <c r="C293" s="4"/>
      <c r="G293" s="3"/>
      <c r="H293" s="3"/>
    </row>
    <row r="294" spans="3:8" x14ac:dyDescent="0.2">
      <c r="C294" s="4"/>
      <c r="G294" s="3"/>
      <c r="H294" s="3"/>
    </row>
    <row r="295" spans="3:8" x14ac:dyDescent="0.2">
      <c r="C295" s="4"/>
      <c r="G295" s="3"/>
      <c r="H295" s="3"/>
    </row>
    <row r="296" spans="3:8" x14ac:dyDescent="0.2">
      <c r="C296" s="4"/>
      <c r="G296" s="3"/>
      <c r="H296" s="3"/>
    </row>
    <row r="297" spans="3:8" x14ac:dyDescent="0.2">
      <c r="C297" s="4"/>
      <c r="G297" s="3"/>
      <c r="H297" s="3"/>
    </row>
    <row r="298" spans="3:8" x14ac:dyDescent="0.2">
      <c r="C298" s="4"/>
      <c r="G298" s="3"/>
      <c r="H298" s="3"/>
    </row>
    <row r="299" spans="3:8" x14ac:dyDescent="0.2">
      <c r="C299" s="4"/>
      <c r="G299" s="3"/>
      <c r="H299" s="3"/>
    </row>
    <row r="300" spans="3:8" x14ac:dyDescent="0.2">
      <c r="C300" s="4"/>
      <c r="G300" s="3"/>
      <c r="H300" s="3"/>
    </row>
    <row r="301" spans="3:8" x14ac:dyDescent="0.2">
      <c r="C301" s="4"/>
      <c r="G301" s="3"/>
      <c r="H301" s="3"/>
    </row>
    <row r="302" spans="3:8" x14ac:dyDescent="0.2">
      <c r="C302" s="4"/>
      <c r="G302" s="3"/>
      <c r="H302" s="3"/>
    </row>
    <row r="303" spans="3:8" x14ac:dyDescent="0.2">
      <c r="C303" s="4"/>
      <c r="G303" s="3"/>
      <c r="H303" s="3"/>
    </row>
    <row r="304" spans="3:8" x14ac:dyDescent="0.2">
      <c r="C304" s="4"/>
      <c r="G304" s="3"/>
      <c r="H304" s="3"/>
    </row>
    <row r="305" spans="3:8" x14ac:dyDescent="0.2">
      <c r="C305" s="4"/>
      <c r="G305" s="3"/>
      <c r="H305" s="3"/>
    </row>
    <row r="306" spans="3:8" x14ac:dyDescent="0.2">
      <c r="C306" s="4"/>
      <c r="G306" s="3"/>
      <c r="H306" s="3"/>
    </row>
    <row r="307" spans="3:8" x14ac:dyDescent="0.2">
      <c r="C307" s="4"/>
      <c r="G307" s="3"/>
      <c r="H307" s="3"/>
    </row>
    <row r="308" spans="3:8" x14ac:dyDescent="0.2">
      <c r="C308" s="4"/>
      <c r="G308" s="3"/>
      <c r="H308" s="3"/>
    </row>
    <row r="309" spans="3:8" x14ac:dyDescent="0.2">
      <c r="C309" s="4"/>
      <c r="G309" s="3"/>
      <c r="H309" s="3"/>
    </row>
    <row r="310" spans="3:8" x14ac:dyDescent="0.2">
      <c r="C310" s="4"/>
      <c r="G310" s="3"/>
      <c r="H310" s="3"/>
    </row>
    <row r="311" spans="3:8" x14ac:dyDescent="0.2">
      <c r="C311" s="4"/>
      <c r="G311" s="3"/>
      <c r="H311" s="3"/>
    </row>
    <row r="312" spans="3:8" x14ac:dyDescent="0.2">
      <c r="C312" s="4"/>
      <c r="G312" s="3"/>
      <c r="H312" s="3"/>
    </row>
    <row r="313" spans="3:8" x14ac:dyDescent="0.2">
      <c r="C313" s="4"/>
      <c r="G313" s="3"/>
      <c r="H313" s="3"/>
    </row>
    <row r="314" spans="3:8" x14ac:dyDescent="0.2">
      <c r="C314" s="4"/>
      <c r="G314" s="3"/>
      <c r="H314" s="3"/>
    </row>
    <row r="315" spans="3:8" x14ac:dyDescent="0.2">
      <c r="C315" s="4"/>
      <c r="G315" s="3"/>
      <c r="H315" s="3"/>
    </row>
    <row r="316" spans="3:8" x14ac:dyDescent="0.2">
      <c r="C316" s="4"/>
      <c r="G316" s="3"/>
      <c r="H316" s="3"/>
    </row>
    <row r="317" spans="3:8" x14ac:dyDescent="0.2">
      <c r="C317" s="4"/>
      <c r="G317" s="3"/>
      <c r="H317" s="3"/>
    </row>
    <row r="318" spans="3:8" x14ac:dyDescent="0.2">
      <c r="C318" s="4"/>
      <c r="G318" s="3"/>
      <c r="H318" s="3"/>
    </row>
    <row r="319" spans="3:8" x14ac:dyDescent="0.2">
      <c r="C319" s="4"/>
      <c r="G319" s="3"/>
      <c r="H319" s="3"/>
    </row>
    <row r="320" spans="3:8" x14ac:dyDescent="0.2">
      <c r="C320" s="4"/>
      <c r="G320" s="3"/>
      <c r="H320" s="3"/>
    </row>
    <row r="321" spans="3:8" x14ac:dyDescent="0.2">
      <c r="C321" s="4"/>
      <c r="G321" s="3"/>
      <c r="H321" s="3"/>
    </row>
    <row r="322" spans="3:8" x14ac:dyDescent="0.2">
      <c r="C322" s="4"/>
      <c r="G322" s="3"/>
      <c r="H322" s="3"/>
    </row>
    <row r="323" spans="3:8" x14ac:dyDescent="0.2">
      <c r="C323" s="4"/>
      <c r="G323" s="3"/>
      <c r="H323" s="3"/>
    </row>
    <row r="324" spans="3:8" x14ac:dyDescent="0.2">
      <c r="C324" s="4"/>
      <c r="G324" s="3"/>
      <c r="H324" s="3"/>
    </row>
    <row r="325" spans="3:8" x14ac:dyDescent="0.2">
      <c r="C325" s="4"/>
      <c r="G325" s="3"/>
      <c r="H325" s="3"/>
    </row>
    <row r="326" spans="3:8" x14ac:dyDescent="0.2">
      <c r="C326" s="4"/>
      <c r="G326" s="3"/>
      <c r="H326" s="3"/>
    </row>
    <row r="327" spans="3:8" x14ac:dyDescent="0.2">
      <c r="C327" s="4"/>
      <c r="G327" s="3"/>
      <c r="H327" s="3"/>
    </row>
    <row r="328" spans="3:8" x14ac:dyDescent="0.2">
      <c r="C328" s="4"/>
      <c r="G328" s="3"/>
      <c r="H328" s="3"/>
    </row>
    <row r="329" spans="3:8" x14ac:dyDescent="0.2">
      <c r="C329" s="4"/>
      <c r="G329" s="3"/>
      <c r="H329" s="3"/>
    </row>
    <row r="330" spans="3:8" x14ac:dyDescent="0.2">
      <c r="C330" s="4"/>
      <c r="G330" s="3"/>
      <c r="H330" s="3"/>
    </row>
    <row r="331" spans="3:8" x14ac:dyDescent="0.2">
      <c r="C331" s="4"/>
      <c r="G331" s="3"/>
      <c r="H331" s="3"/>
    </row>
    <row r="332" spans="3:8" x14ac:dyDescent="0.2">
      <c r="C332" s="4"/>
      <c r="G332" s="3"/>
      <c r="H332" s="3"/>
    </row>
    <row r="333" spans="3:8" x14ac:dyDescent="0.2">
      <c r="C333" s="4"/>
      <c r="G333" s="3"/>
      <c r="H333" s="3"/>
    </row>
    <row r="334" spans="3:8" x14ac:dyDescent="0.2">
      <c r="C334" s="4"/>
      <c r="G334" s="3"/>
      <c r="H334" s="3"/>
    </row>
    <row r="335" spans="3:8" x14ac:dyDescent="0.2">
      <c r="C335" s="4"/>
      <c r="G335" s="3"/>
      <c r="H335" s="3"/>
    </row>
    <row r="336" spans="3:8" x14ac:dyDescent="0.2">
      <c r="C336" s="4"/>
      <c r="G336" s="3"/>
      <c r="H336" s="3"/>
    </row>
    <row r="337" spans="3:8" x14ac:dyDescent="0.2">
      <c r="C337" s="4"/>
      <c r="G337" s="3"/>
      <c r="H337" s="3"/>
    </row>
    <row r="338" spans="3:8" x14ac:dyDescent="0.2">
      <c r="C338" s="4"/>
      <c r="G338" s="3"/>
      <c r="H338" s="3"/>
    </row>
    <row r="339" spans="3:8" x14ac:dyDescent="0.2">
      <c r="C339" s="4"/>
      <c r="G339" s="3"/>
      <c r="H339" s="3"/>
    </row>
    <row r="340" spans="3:8" x14ac:dyDescent="0.2">
      <c r="C340" s="4"/>
      <c r="G340" s="3"/>
      <c r="H340" s="3"/>
    </row>
    <row r="341" spans="3:8" x14ac:dyDescent="0.2">
      <c r="C341" s="4"/>
      <c r="G341" s="3"/>
      <c r="H341" s="3"/>
    </row>
    <row r="342" spans="3:8" x14ac:dyDescent="0.2">
      <c r="C342" s="4"/>
      <c r="G342" s="3"/>
      <c r="H342" s="3"/>
    </row>
    <row r="343" spans="3:8" x14ac:dyDescent="0.2">
      <c r="C343" s="4"/>
      <c r="G343" s="3"/>
      <c r="H343" s="3"/>
    </row>
    <row r="344" spans="3:8" x14ac:dyDescent="0.2">
      <c r="C344" s="4"/>
      <c r="G344" s="4"/>
      <c r="H344" s="3"/>
    </row>
    <row r="345" spans="3:8" x14ac:dyDescent="0.2">
      <c r="C345" s="4"/>
      <c r="G345" s="4"/>
      <c r="H345" s="3"/>
    </row>
    <row r="346" spans="3:8" x14ac:dyDescent="0.2">
      <c r="C346" s="4"/>
    </row>
    <row r="347" spans="3:8" x14ac:dyDescent="0.2">
      <c r="C347" s="4"/>
      <c r="D347" s="3"/>
      <c r="E347" s="3"/>
      <c r="F347" s="3"/>
    </row>
  </sheetData>
  <pageMargins left="0.75" right="0.75" top="1" bottom="1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Peruskoulun vuosityöaika</vt:lpstr>
      <vt:lpstr>'Peruskoulun vuosityöaika'!OLE_LINK1</vt:lpstr>
      <vt:lpstr>Tp</vt:lpstr>
      <vt:lpstr>'Peruskoulun vuosityöaika'!Tulostusalue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 Mika</dc:creator>
  <cp:lastModifiedBy>Väisänen Mika</cp:lastModifiedBy>
  <cp:lastPrinted>2019-02-08T08:30:01Z</cp:lastPrinted>
  <dcterms:created xsi:type="dcterms:W3CDTF">2018-12-11T07:53:44Z</dcterms:created>
  <dcterms:modified xsi:type="dcterms:W3CDTF">2019-03-28T12:51:42Z</dcterms:modified>
</cp:coreProperties>
</file>